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os\Desktop\2024-2025\DECANAT\ARACIS IE\"/>
    </mc:Choice>
  </mc:AlternateContent>
  <xr:revisionPtr revIDLastSave="0" documentId="13_ncr:1_{92E7F509-55B6-4DAD-8490-C57148BBDE1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tat_functii_virtual" sheetId="3" r:id="rId1"/>
    <sheet name="studenti" sheetId="4" r:id="rId2"/>
  </sheets>
  <definedNames>
    <definedName name="_xlnm._FilterDatabase" localSheetId="0" hidden="1">Stat_functii_virtual!$A$1:$U$13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3" l="1"/>
  <c r="S18" i="3" s="1"/>
  <c r="T18" i="3" s="1"/>
  <c r="Q33" i="3"/>
  <c r="P33" i="3"/>
  <c r="O33" i="3"/>
  <c r="N33" i="3"/>
  <c r="R53" i="3"/>
  <c r="S53" i="3" s="1"/>
  <c r="T53" i="3" s="1"/>
  <c r="R64" i="3"/>
  <c r="S64" i="3" s="1"/>
  <c r="T64" i="3" s="1"/>
  <c r="R51" i="3"/>
  <c r="S51" i="3" s="1"/>
  <c r="T51" i="3" s="1"/>
  <c r="R52" i="3"/>
  <c r="S52" i="3" s="1"/>
  <c r="T52" i="3" s="1"/>
  <c r="R39" i="3"/>
  <c r="S39" i="3" s="1"/>
  <c r="T39" i="3" s="1"/>
  <c r="R54" i="3"/>
  <c r="S54" i="3" s="1"/>
  <c r="T54" i="3" s="1"/>
  <c r="R63" i="3"/>
  <c r="S63" i="3" s="1"/>
  <c r="T63" i="3" s="1"/>
  <c r="R135" i="3"/>
  <c r="S135" i="3" s="1"/>
  <c r="T135" i="3" s="1"/>
  <c r="R136" i="3"/>
  <c r="S136" i="3" s="1"/>
  <c r="T136" i="3" s="1"/>
  <c r="R134" i="3"/>
  <c r="S134" i="3" s="1"/>
  <c r="T134" i="3" s="1"/>
  <c r="I169" i="3"/>
  <c r="R133" i="3"/>
  <c r="S133" i="3" s="1"/>
  <c r="T133" i="3" s="1"/>
  <c r="R131" i="3"/>
  <c r="S131" i="3" s="1"/>
  <c r="T131" i="3" s="1"/>
  <c r="R49" i="3"/>
  <c r="S49" i="3" s="1"/>
  <c r="T49" i="3" s="1"/>
  <c r="R50" i="3"/>
  <c r="S50" i="3" s="1"/>
  <c r="T50" i="3" s="1"/>
  <c r="R130" i="3"/>
  <c r="S130" i="3" s="1"/>
  <c r="T130" i="3" s="1"/>
  <c r="R62" i="3"/>
  <c r="S62" i="3" s="1"/>
  <c r="T62" i="3" s="1"/>
  <c r="R129" i="3"/>
  <c r="S129" i="3" s="1"/>
  <c r="T129" i="3" s="1"/>
  <c r="R128" i="3"/>
  <c r="S128" i="3" s="1"/>
  <c r="T128" i="3" s="1"/>
  <c r="R125" i="3"/>
  <c r="S125" i="3" s="1"/>
  <c r="T125" i="3" s="1"/>
  <c r="R126" i="3"/>
  <c r="S126" i="3" s="1"/>
  <c r="T126" i="3" s="1"/>
  <c r="R127" i="3"/>
  <c r="S127" i="3" s="1"/>
  <c r="T127" i="3" s="1"/>
  <c r="R80" i="3"/>
  <c r="S80" i="3" s="1"/>
  <c r="T80" i="3" s="1"/>
  <c r="R81" i="3"/>
  <c r="S81" i="3" s="1"/>
  <c r="T81" i="3" s="1"/>
  <c r="R79" i="3"/>
  <c r="R82" i="3" s="1"/>
  <c r="R132" i="3"/>
  <c r="S132" i="3" s="1"/>
  <c r="T132" i="3" s="1"/>
  <c r="Q170" i="3" s="1"/>
  <c r="R124" i="3"/>
  <c r="S124" i="3" s="1"/>
  <c r="T124" i="3" s="1"/>
  <c r="R48" i="3"/>
  <c r="S48" i="3" s="1"/>
  <c r="T48" i="3" s="1"/>
  <c r="R123" i="3"/>
  <c r="S123" i="3" s="1"/>
  <c r="T123" i="3" s="1"/>
  <c r="R47" i="3"/>
  <c r="S47" i="3" s="1"/>
  <c r="T47" i="3" s="1"/>
  <c r="R122" i="3"/>
  <c r="S122" i="3" s="1"/>
  <c r="T122" i="3" s="1"/>
  <c r="R46" i="3"/>
  <c r="S46" i="3" s="1"/>
  <c r="T46" i="3" s="1"/>
  <c r="R121" i="3"/>
  <c r="S121" i="3" s="1"/>
  <c r="T121" i="3" s="1"/>
  <c r="R120" i="3"/>
  <c r="S120" i="3" s="1"/>
  <c r="T120" i="3" s="1"/>
  <c r="Q174" i="3" s="1"/>
  <c r="R119" i="3"/>
  <c r="S119" i="3" s="1"/>
  <c r="T119" i="3" s="1"/>
  <c r="R118" i="3"/>
  <c r="S118" i="3" s="1"/>
  <c r="T118" i="3" s="1"/>
  <c r="R117" i="3"/>
  <c r="S117" i="3" s="1"/>
  <c r="T117" i="3" s="1"/>
  <c r="R116" i="3"/>
  <c r="S116" i="3" s="1"/>
  <c r="T116" i="3" s="1"/>
  <c r="R32" i="3"/>
  <c r="S32" i="3" s="1"/>
  <c r="T32" i="3" s="1"/>
  <c r="R19" i="3"/>
  <c r="S19" i="3" s="1"/>
  <c r="T19" i="3" s="1"/>
  <c r="R31" i="3"/>
  <c r="S31" i="3" s="1"/>
  <c r="T31" i="3" s="1"/>
  <c r="R30" i="3"/>
  <c r="S30" i="3" s="1"/>
  <c r="T30" i="3" s="1"/>
  <c r="R114" i="3"/>
  <c r="S114" i="3" s="1"/>
  <c r="T114" i="3" s="1"/>
  <c r="R115" i="3"/>
  <c r="S115" i="3" s="1"/>
  <c r="T115" i="3" s="1"/>
  <c r="R45" i="3"/>
  <c r="S45" i="3" s="1"/>
  <c r="T45" i="3" s="1"/>
  <c r="R38" i="3"/>
  <c r="S38" i="3" s="1"/>
  <c r="T38" i="3" s="1"/>
  <c r="R86" i="3"/>
  <c r="S86" i="3" s="1"/>
  <c r="T86" i="3" s="1"/>
  <c r="R85" i="3"/>
  <c r="S85" i="3" s="1"/>
  <c r="T85" i="3" s="1"/>
  <c r="R84" i="3"/>
  <c r="S84" i="3" s="1"/>
  <c r="T84" i="3" s="1"/>
  <c r="R37" i="3"/>
  <c r="S37" i="3" s="1"/>
  <c r="T37" i="3" s="1"/>
  <c r="R113" i="3"/>
  <c r="S113" i="3" s="1"/>
  <c r="T113" i="3" s="1"/>
  <c r="Q20" i="3"/>
  <c r="P20" i="3"/>
  <c r="O20" i="3"/>
  <c r="N20" i="3"/>
  <c r="R112" i="3"/>
  <c r="S112" i="3" s="1"/>
  <c r="T112" i="3" s="1"/>
  <c r="R44" i="3"/>
  <c r="S44" i="3" s="1"/>
  <c r="T44" i="3" s="1"/>
  <c r="R43" i="3"/>
  <c r="S43" i="3" s="1"/>
  <c r="T43" i="3" s="1"/>
  <c r="R61" i="3"/>
  <c r="S61" i="3" s="1"/>
  <c r="T61" i="3" s="1"/>
  <c r="R17" i="3"/>
  <c r="S17" i="3" s="1"/>
  <c r="T17" i="3" s="1"/>
  <c r="R22" i="3"/>
  <c r="S22" i="3" s="1"/>
  <c r="T22" i="3" s="1"/>
  <c r="R111" i="3"/>
  <c r="S111" i="3" s="1"/>
  <c r="T111" i="3" s="1"/>
  <c r="R110" i="3"/>
  <c r="S110" i="3" s="1"/>
  <c r="T110" i="3" s="1"/>
  <c r="R109" i="3"/>
  <c r="S109" i="3" s="1"/>
  <c r="T109" i="3" s="1"/>
  <c r="R108" i="3"/>
  <c r="S108" i="3" s="1"/>
  <c r="T108" i="3" s="1"/>
  <c r="R107" i="3"/>
  <c r="S107" i="3" s="1"/>
  <c r="T107" i="3" s="1"/>
  <c r="R106" i="3"/>
  <c r="S106" i="3" s="1"/>
  <c r="T106" i="3" s="1"/>
  <c r="R105" i="3"/>
  <c r="S105" i="3" s="1"/>
  <c r="T105" i="3" s="1"/>
  <c r="R104" i="3"/>
  <c r="S104" i="3" s="1"/>
  <c r="T104" i="3" s="1"/>
  <c r="R60" i="3"/>
  <c r="S60" i="3" s="1"/>
  <c r="T60" i="3" s="1"/>
  <c r="R59" i="3"/>
  <c r="S59" i="3" s="1"/>
  <c r="T59" i="3" s="1"/>
  <c r="R58" i="3"/>
  <c r="S58" i="3" s="1"/>
  <c r="T58" i="3" s="1"/>
  <c r="R103" i="3"/>
  <c r="S103" i="3" s="1"/>
  <c r="T103" i="3" s="1"/>
  <c r="R101" i="3"/>
  <c r="S101" i="3" s="1"/>
  <c r="T101" i="3" s="1"/>
  <c r="R100" i="3"/>
  <c r="S100" i="3" s="1"/>
  <c r="T100" i="3" s="1"/>
  <c r="R36" i="3"/>
  <c r="S36" i="3" s="1"/>
  <c r="T36" i="3" s="1"/>
  <c r="R28" i="3"/>
  <c r="S28" i="3" s="1"/>
  <c r="T28" i="3" s="1"/>
  <c r="R27" i="3"/>
  <c r="S27" i="3" s="1"/>
  <c r="T27" i="3" s="1"/>
  <c r="R99" i="3"/>
  <c r="S99" i="3" s="1"/>
  <c r="T99" i="3" s="1"/>
  <c r="R142" i="3"/>
  <c r="S142" i="3" s="1"/>
  <c r="T142" i="3" s="1"/>
  <c r="R141" i="3"/>
  <c r="S141" i="3" s="1"/>
  <c r="T141" i="3" s="1"/>
  <c r="Q65" i="3"/>
  <c r="O65" i="3"/>
  <c r="N65" i="3"/>
  <c r="Q55" i="3"/>
  <c r="O55" i="3"/>
  <c r="N55" i="3"/>
  <c r="P65" i="3"/>
  <c r="P55" i="3"/>
  <c r="R97" i="3"/>
  <c r="S97" i="3" s="1"/>
  <c r="T97" i="3" s="1"/>
  <c r="R57" i="3"/>
  <c r="S57" i="3" s="1"/>
  <c r="R140" i="3"/>
  <c r="S140" i="3" s="1"/>
  <c r="T140" i="3" s="1"/>
  <c r="R139" i="3"/>
  <c r="S139" i="3" s="1"/>
  <c r="R95" i="3"/>
  <c r="S95" i="3" s="1"/>
  <c r="T95" i="3" s="1"/>
  <c r="Q41" i="3"/>
  <c r="P41" i="3"/>
  <c r="R35" i="3"/>
  <c r="S35" i="3" s="1"/>
  <c r="T35" i="3" s="1"/>
  <c r="R29" i="3"/>
  <c r="S29" i="3" s="1"/>
  <c r="T29" i="3" s="1"/>
  <c r="R26" i="3"/>
  <c r="Q24" i="3"/>
  <c r="P24" i="3"/>
  <c r="O24" i="3"/>
  <c r="N24" i="3"/>
  <c r="R23" i="3"/>
  <c r="S23" i="3" s="1"/>
  <c r="T23" i="3" s="1"/>
  <c r="R92" i="3"/>
  <c r="S92" i="3" s="1"/>
  <c r="T92" i="3" s="1"/>
  <c r="R93" i="3"/>
  <c r="S93" i="3" s="1"/>
  <c r="T93" i="3" s="1"/>
  <c r="E184" i="3"/>
  <c r="R91" i="3"/>
  <c r="S91" i="3" s="1"/>
  <c r="T91" i="3" s="1"/>
  <c r="Q173" i="3" s="1"/>
  <c r="R89" i="3"/>
  <c r="S89" i="3" s="1"/>
  <c r="T89" i="3" s="1"/>
  <c r="R156" i="3"/>
  <c r="S156" i="3" s="1"/>
  <c r="T156" i="3" s="1"/>
  <c r="R155" i="3"/>
  <c r="S155" i="3" s="1"/>
  <c r="T155" i="3" s="1"/>
  <c r="R154" i="3"/>
  <c r="S154" i="3" s="1"/>
  <c r="T154" i="3" s="1"/>
  <c r="R153" i="3"/>
  <c r="S153" i="3" s="1"/>
  <c r="T153" i="3" s="1"/>
  <c r="R152" i="3"/>
  <c r="S152" i="3" s="1"/>
  <c r="T152" i="3" s="1"/>
  <c r="R151" i="3"/>
  <c r="S151" i="3" s="1"/>
  <c r="T151" i="3" s="1"/>
  <c r="R150" i="3"/>
  <c r="S150" i="3" s="1"/>
  <c r="T150" i="3" s="1"/>
  <c r="Q172" i="3" s="1"/>
  <c r="R149" i="3"/>
  <c r="S149" i="3" s="1"/>
  <c r="T149" i="3" s="1"/>
  <c r="Q168" i="3" s="1"/>
  <c r="R148" i="3"/>
  <c r="S148" i="3" s="1"/>
  <c r="T148" i="3" s="1"/>
  <c r="R147" i="3"/>
  <c r="S147" i="3" s="1"/>
  <c r="T147" i="3" s="1"/>
  <c r="R146" i="3"/>
  <c r="S146" i="3" s="1"/>
  <c r="T146" i="3" s="1"/>
  <c r="R145" i="3"/>
  <c r="S145" i="3" s="1"/>
  <c r="T145" i="3" s="1"/>
  <c r="R144" i="3"/>
  <c r="S144" i="3" s="1"/>
  <c r="T144" i="3" s="1"/>
  <c r="R143" i="3"/>
  <c r="S143" i="3" s="1"/>
  <c r="T143" i="3" s="1"/>
  <c r="R102" i="3"/>
  <c r="S102" i="3" s="1"/>
  <c r="T102" i="3" s="1"/>
  <c r="R98" i="3"/>
  <c r="S98" i="3" s="1"/>
  <c r="T98" i="3" s="1"/>
  <c r="R96" i="3"/>
  <c r="S96" i="3" s="1"/>
  <c r="T96" i="3" s="1"/>
  <c r="R94" i="3"/>
  <c r="S94" i="3" s="1"/>
  <c r="R90" i="3"/>
  <c r="S90" i="3" s="1"/>
  <c r="T90" i="3" s="1"/>
  <c r="R137" i="3" l="1"/>
  <c r="I171" i="3" s="1"/>
  <c r="R87" i="3"/>
  <c r="R33" i="3"/>
  <c r="Q171" i="3"/>
  <c r="Q169" i="3"/>
  <c r="Q176" i="3" s="1"/>
  <c r="R24" i="3"/>
  <c r="R41" i="3"/>
  <c r="R55" i="3"/>
  <c r="R65" i="3"/>
  <c r="E173" i="3" s="1"/>
  <c r="R157" i="3"/>
  <c r="I172" i="3" s="1"/>
  <c r="I168" i="3"/>
  <c r="S79" i="3"/>
  <c r="T79" i="3" s="1"/>
  <c r="E171" i="3"/>
  <c r="T57" i="3"/>
  <c r="E170" i="3"/>
  <c r="S26" i="3"/>
  <c r="E169" i="3"/>
  <c r="T94" i="3"/>
  <c r="Q183" i="3" l="1"/>
  <c r="E172" i="3"/>
  <c r="B172" i="3" s="1"/>
  <c r="I170" i="3"/>
  <c r="T26" i="3"/>
  <c r="T139" i="3"/>
  <c r="G11" i="4"/>
  <c r="F11" i="4"/>
  <c r="E11" i="4"/>
  <c r="D11" i="4"/>
  <c r="C11" i="4"/>
  <c r="R77" i="3"/>
  <c r="S77" i="3" s="1"/>
  <c r="R76" i="3"/>
  <c r="S76" i="3" s="1"/>
  <c r="R71" i="3"/>
  <c r="S71" i="3" s="1"/>
  <c r="R72" i="3"/>
  <c r="S72" i="3" s="1"/>
  <c r="R73" i="3"/>
  <c r="S73" i="3" s="1"/>
  <c r="R74" i="3"/>
  <c r="S74" i="3" s="1"/>
  <c r="R75" i="3"/>
  <c r="S75" i="3" s="1"/>
  <c r="R16" i="3"/>
  <c r="S16" i="3" s="1"/>
  <c r="T16" i="3" s="1"/>
  <c r="R15" i="3"/>
  <c r="S15" i="3" s="1"/>
  <c r="T15" i="3" s="1"/>
  <c r="R14" i="3"/>
  <c r="S14" i="3" s="1"/>
  <c r="T14" i="3" s="1"/>
  <c r="R68" i="3"/>
  <c r="S68" i="3" s="1"/>
  <c r="R69" i="3"/>
  <c r="S69" i="3" s="1"/>
  <c r="R70" i="3"/>
  <c r="S70" i="3" s="1"/>
  <c r="D184" i="3"/>
  <c r="B184" i="3"/>
  <c r="H181" i="3" s="1"/>
  <c r="B171" i="3"/>
  <c r="F172" i="3"/>
  <c r="F171" i="3"/>
  <c r="F170" i="3"/>
  <c r="F169" i="3"/>
  <c r="F168" i="3"/>
  <c r="B173" i="3"/>
  <c r="B170" i="3"/>
  <c r="B169" i="3"/>
  <c r="R13" i="3"/>
  <c r="S13" i="3" s="1"/>
  <c r="T13" i="3" s="1"/>
  <c r="R12" i="3"/>
  <c r="S12" i="3" s="1"/>
  <c r="T12" i="3" s="1"/>
  <c r="R11" i="3"/>
  <c r="S11" i="3" s="1"/>
  <c r="T11" i="3" s="1"/>
  <c r="R10" i="3"/>
  <c r="R20" i="3" l="1"/>
  <c r="E168" i="3" s="1"/>
  <c r="B168" i="3" s="1"/>
  <c r="B176" i="3" s="1"/>
  <c r="D185" i="3"/>
  <c r="F176" i="3"/>
  <c r="S10" i="3"/>
  <c r="E187" i="3" l="1"/>
  <c r="H183" i="3"/>
  <c r="H182" i="3"/>
  <c r="T10" i="3"/>
  <c r="H180" i="3"/>
  <c r="B177" i="3"/>
  <c r="Q182" i="3" s="1"/>
  <c r="E176" i="3" l="1"/>
  <c r="I176" i="3"/>
  <c r="Q178" i="3"/>
  <c r="Q180" i="3" s="1"/>
  <c r="P82" i="3" l="1"/>
  <c r="O82" i="3"/>
  <c r="N82" i="3"/>
  <c r="Q82" i="3"/>
</calcChain>
</file>

<file path=xl/sharedStrings.xml><?xml version="1.0" encoding="utf-8"?>
<sst xmlns="http://schemas.openxmlformats.org/spreadsheetml/2006/main" count="1411" uniqueCount="267">
  <si>
    <t>R</t>
  </si>
  <si>
    <t>Nr.</t>
  </si>
  <si>
    <t>Denumirea postului</t>
  </si>
  <si>
    <t>Numele
şi prenumele
/ Vacant</t>
  </si>
  <si>
    <t>Titlul ştiinţific
(Dr. / Drd.)</t>
  </si>
  <si>
    <t>Vechime în
învăţământ sup.</t>
  </si>
  <si>
    <t>Denumire disciplină</t>
  </si>
  <si>
    <t>Facultatea</t>
  </si>
  <si>
    <t>Ciclul de studii (L/M)</t>
  </si>
  <si>
    <t>Limba predare (R/E/F/G)</t>
  </si>
  <si>
    <t>Anul de studii</t>
  </si>
  <si>
    <t>Seria</t>
  </si>
  <si>
    <t>Nr. gr. / nr. sgr.</t>
  </si>
  <si>
    <t>Activităţi didactice</t>
  </si>
  <si>
    <t>Sem. 1</t>
  </si>
  <si>
    <t>Sem. 2</t>
  </si>
  <si>
    <t xml:space="preserve">Medie ore did. </t>
  </si>
  <si>
    <t>Total ore</t>
  </si>
  <si>
    <t>Curs</t>
  </si>
  <si>
    <t>Apl.</t>
  </si>
  <si>
    <t>ore_f săpt.</t>
  </si>
  <si>
    <t>ore_c săpt.</t>
  </si>
  <si>
    <t>ore/an</t>
  </si>
  <si>
    <t>Conf.</t>
  </si>
  <si>
    <t>dr.</t>
  </si>
  <si>
    <t>L</t>
  </si>
  <si>
    <t>I</t>
  </si>
  <si>
    <t>DN</t>
  </si>
  <si>
    <t>II</t>
  </si>
  <si>
    <t>III</t>
  </si>
  <si>
    <t>IV</t>
  </si>
  <si>
    <t>Prof.</t>
  </si>
  <si>
    <t>Conf</t>
  </si>
  <si>
    <t>Procente</t>
  </si>
  <si>
    <t>Norme Baza</t>
  </si>
  <si>
    <t>Lect.</t>
  </si>
  <si>
    <t>Durata contract (DN / DD)</t>
  </si>
  <si>
    <t>1gr</t>
  </si>
  <si>
    <t>Med</t>
  </si>
  <si>
    <t>Acop</t>
  </si>
  <si>
    <t>Total norme baza</t>
  </si>
  <si>
    <t>Total posturi vacante</t>
  </si>
  <si>
    <t>%NB</t>
  </si>
  <si>
    <t>Total Norme</t>
  </si>
  <si>
    <t>%PstV</t>
  </si>
  <si>
    <t>Posturi vacante</t>
  </si>
  <si>
    <t>Posturi didactice asociate</t>
  </si>
  <si>
    <t>Pens</t>
  </si>
  <si>
    <t>Norme</t>
  </si>
  <si>
    <t>Da</t>
  </si>
  <si>
    <t>IIR</t>
  </si>
  <si>
    <t>TOTAL posturi Asist Vacant - 16 ore</t>
  </si>
  <si>
    <t>TOTAL posturi Sef Lucrari  vacant - 16 ore</t>
  </si>
  <si>
    <t>Sef lucrari vacant - 16 ore_sapt/448 ore_an</t>
  </si>
  <si>
    <t>Asistent vacant 16 ore_sapt/448 ore_an</t>
  </si>
  <si>
    <t>Norme baza - 8 ore_sapt/224 ore_an</t>
  </si>
  <si>
    <t>POSTURI - Norme Baza</t>
  </si>
  <si>
    <t>Norma baze  9 ore_sapt/252 ore_an</t>
  </si>
  <si>
    <t>Norme baza 10 ore_sapt/280 ore_an</t>
  </si>
  <si>
    <t>TOTAL norme baza - 9 ore</t>
  </si>
  <si>
    <t>TOTAL norme baza - 10 ore</t>
  </si>
  <si>
    <t>Norme baza 11 ore_sapt/308 ore_an</t>
  </si>
  <si>
    <t>TOTAL norme baza - 11 ore</t>
  </si>
  <si>
    <t>Norme baza 12 ore_sapt/336 ore_an</t>
  </si>
  <si>
    <t>TOTAL norme baza - 12 ore</t>
  </si>
  <si>
    <t>Norme baza 13 ore_sapt/364 ore_an</t>
  </si>
  <si>
    <t>TOTAL norme baza - 13 ore</t>
  </si>
  <si>
    <t>Norme Baza - 8 ore_an</t>
  </si>
  <si>
    <t>Norme Baza - 9 ore_an</t>
  </si>
  <si>
    <t>Norme Baza - 10 ore_an</t>
  </si>
  <si>
    <t>Norme Baza - 11 ore_an</t>
  </si>
  <si>
    <t>Norme Baza - 12 ore_an</t>
  </si>
  <si>
    <t>Norme Baza - 13 ore_an</t>
  </si>
  <si>
    <t>TOTAL posturi vacante - 9 ore</t>
  </si>
  <si>
    <t>Posturi vacant-concurs - 9 ore</t>
  </si>
  <si>
    <t>Posturi vacant-concurs - 12 ore</t>
  </si>
  <si>
    <t>Post vacant concurs - 12 ore_sapt/336 ore _an</t>
  </si>
  <si>
    <t>TOTAL norme baza - 8 ore</t>
  </si>
  <si>
    <t>Amza Catalin Gheorghe</t>
  </si>
  <si>
    <t>Dr</t>
  </si>
  <si>
    <t>Nu</t>
  </si>
  <si>
    <t>Chim</t>
  </si>
  <si>
    <t>Total norme c.d. asoc.</t>
  </si>
  <si>
    <t xml:space="preserve">Ponderea normelor </t>
  </si>
  <si>
    <t>c.d. asoc. [%]</t>
  </si>
  <si>
    <t>Asistent vacant - ultimul post</t>
  </si>
  <si>
    <t>drd.</t>
  </si>
  <si>
    <t>Posturi Sef lucrari Vacant - 16 ore</t>
  </si>
  <si>
    <t>Posturi Asistent Vacant - 16 ore</t>
  </si>
  <si>
    <t>Posturi Asistent Vacant - ultimul</t>
  </si>
  <si>
    <t>c.d. cu norma de baza. [%]</t>
  </si>
  <si>
    <t>Statul de functii virtual al programului de studii</t>
  </si>
  <si>
    <t>Prof</t>
  </si>
  <si>
    <t>Post vacant concurs - 9 ore_sapt/252 ore _an</t>
  </si>
  <si>
    <t>TOTAL posturi vacante - 12 ore</t>
  </si>
  <si>
    <t>Posturi vacant-concurs - 10 ore</t>
  </si>
  <si>
    <t>GrDid</t>
  </si>
  <si>
    <t>Numar Stud.</t>
  </si>
  <si>
    <t>Tot</t>
  </si>
  <si>
    <t>Cadre didactice</t>
  </si>
  <si>
    <t>Profesori</t>
  </si>
  <si>
    <t>Conferentiari</t>
  </si>
  <si>
    <t>Sefi lucrari/Lectori</t>
  </si>
  <si>
    <t>Asistenti</t>
  </si>
  <si>
    <t>Tit</t>
  </si>
  <si>
    <t>Asoc</t>
  </si>
  <si>
    <t>Total general cadre did.</t>
  </si>
  <si>
    <t>Total cadre did.</t>
  </si>
  <si>
    <t>Drd</t>
  </si>
  <si>
    <t>Din care cu titlul de :</t>
  </si>
  <si>
    <t>Indicatori obligatorii</t>
  </si>
  <si>
    <t>Numar posturi did./Nr studenti</t>
  </si>
  <si>
    <t>Numar cadre did./Nr studenti</t>
  </si>
  <si>
    <t>c.d. pensionate [%]</t>
  </si>
  <si>
    <t>Total norme c.d. pens</t>
  </si>
  <si>
    <t>Nr c.did.pens/total c. did*100</t>
  </si>
  <si>
    <t>Numar prof + conf/total c. did.*100</t>
  </si>
  <si>
    <t>25-50</t>
  </si>
  <si>
    <t>&lt;20</t>
  </si>
  <si>
    <t>&gt;0,07</t>
  </si>
  <si>
    <t>&gt;0,10</t>
  </si>
  <si>
    <t>Limite</t>
  </si>
  <si>
    <t>DA</t>
  </si>
  <si>
    <t>E</t>
  </si>
  <si>
    <t>1</t>
  </si>
  <si>
    <t>Computer programming 1</t>
  </si>
  <si>
    <t>Ariana Pitea</t>
  </si>
  <si>
    <t>Mathematic Analysis</t>
  </si>
  <si>
    <t>Probability and Statistics</t>
  </si>
  <si>
    <t>Elisabeta Simona Catana</t>
  </si>
  <si>
    <t>English Language</t>
  </si>
  <si>
    <t>Vasile Ovidiu</t>
  </si>
  <si>
    <t>Technical Mechanics</t>
  </si>
  <si>
    <t>As.</t>
  </si>
  <si>
    <t>Dumitru Stefan</t>
  </si>
  <si>
    <t>Simona Popescu</t>
  </si>
  <si>
    <t>Chemistry</t>
  </si>
  <si>
    <t>Nicusor Costea</t>
  </si>
  <si>
    <t>Linear Algebra Analytical and Differential Geometry</t>
  </si>
  <si>
    <t>Brandusa Ghiban</t>
  </si>
  <si>
    <t>Materials Science</t>
  </si>
  <si>
    <t>Mirela Salvan</t>
  </si>
  <si>
    <t>French Language</t>
  </si>
  <si>
    <t>Alina Zaharia</t>
  </si>
  <si>
    <t>Psihologia Educatiei</t>
  </si>
  <si>
    <t>Emil Nutu</t>
  </si>
  <si>
    <t>Managementul clasei de elevi</t>
  </si>
  <si>
    <t>Mechanics of Materials 1</t>
  </si>
  <si>
    <t>Finite Element Analysis of Solids</t>
  </si>
  <si>
    <t>S.l.</t>
  </si>
  <si>
    <t>Nicoleta Crisan</t>
  </si>
  <si>
    <t>Adrian Pricop</t>
  </si>
  <si>
    <t>Educatie fizica si sport 1</t>
  </si>
  <si>
    <t>Educatie fizica si sport 2</t>
  </si>
  <si>
    <t>Cristian Toma</t>
  </si>
  <si>
    <t>Maria-Irina Savu</t>
  </si>
  <si>
    <t>Physics</t>
  </si>
  <si>
    <t>Gabriela Beatrice Cotet</t>
  </si>
  <si>
    <t>Communication</t>
  </si>
  <si>
    <t>Leadership lab</t>
  </si>
  <si>
    <t>Paulina Spanu</t>
  </si>
  <si>
    <t>Computer programming 2</t>
  </si>
  <si>
    <t>Gabriel Dan Tasca</t>
  </si>
  <si>
    <t>Introduction to digital manufacturing</t>
  </si>
  <si>
    <t>Maricica Daniela Cotoara</t>
  </si>
  <si>
    <t>European Culture and Civilization</t>
  </si>
  <si>
    <t>Mariana Dogaru</t>
  </si>
  <si>
    <t>Pedagogie 1</t>
  </si>
  <si>
    <t>Pedagogie 2</t>
  </si>
  <si>
    <t>Corina Botez</t>
  </si>
  <si>
    <t>Technical Drawing</t>
  </si>
  <si>
    <t>Stefan Dan Pastrama</t>
  </si>
  <si>
    <t>Mechanics of Materials 2</t>
  </si>
  <si>
    <t>Crina Daniela Neacsu</t>
  </si>
  <si>
    <t>Ileana Dugaesescu</t>
  </si>
  <si>
    <t>Computer Aided Design 1</t>
  </si>
  <si>
    <t>Product design and development</t>
  </si>
  <si>
    <t>Vlad Enache</t>
  </si>
  <si>
    <t>Lidia Florentina Parpala</t>
  </si>
  <si>
    <t>Computer programming 3</t>
  </si>
  <si>
    <t>Nicolae Ionescu</t>
  </si>
  <si>
    <t>Tolerances Design</t>
  </si>
  <si>
    <t>Product design and development-Proiect</t>
  </si>
  <si>
    <t>Technology Strategy</t>
  </si>
  <si>
    <t>Daniel Manolache</t>
  </si>
  <si>
    <t>Ovidiu Viorel Rindasu</t>
  </si>
  <si>
    <t>Materials Technology</t>
  </si>
  <si>
    <t>Corina Dumitrescu</t>
  </si>
  <si>
    <t>Economics</t>
  </si>
  <si>
    <t>Ioan-Cristian Tarba</t>
  </si>
  <si>
    <t>Computer Aided Design 2</t>
  </si>
  <si>
    <t>Manuela-Roxana Dijmarescu</t>
  </si>
  <si>
    <t>Irina Radulescu</t>
  </si>
  <si>
    <t>Machine elements</t>
  </si>
  <si>
    <t>Alexandru Valentin Radulescu</t>
  </si>
  <si>
    <t>Dragos Alexandru Apostol</t>
  </si>
  <si>
    <t>Modelling and simulation of production systems</t>
  </si>
  <si>
    <t>Maria Gheorghe</t>
  </si>
  <si>
    <t>Didactica Specializarii</t>
  </si>
  <si>
    <t>Alexandra Rotaru</t>
  </si>
  <si>
    <t>Mechanical Systems Design</t>
  </si>
  <si>
    <t>Magdalena Maria Rosu</t>
  </si>
  <si>
    <t>System and Project Management</t>
  </si>
  <si>
    <t>Tudor-George Alexandru</t>
  </si>
  <si>
    <t>Computer Aided Engineering</t>
  </si>
  <si>
    <t>Cristina Pupaza</t>
  </si>
  <si>
    <t>Asoc.</t>
  </si>
  <si>
    <t>Mircea Poenaru</t>
  </si>
  <si>
    <t>Instruire asistata de calculator</t>
  </si>
  <si>
    <t>Madalin-Gabriel Catana</t>
  </si>
  <si>
    <t>Production and Operation Management</t>
  </si>
  <si>
    <t>Miron Zapciu</t>
  </si>
  <si>
    <t>Machine tools</t>
  </si>
  <si>
    <t>Andra Pena</t>
  </si>
  <si>
    <t>Diana Popescu</t>
  </si>
  <si>
    <t>Robotics</t>
  </si>
  <si>
    <t>Marian Gheorghe</t>
  </si>
  <si>
    <t>Manufacturing processes 2</t>
  </si>
  <si>
    <t>Manufacturing processes 2-proiect</t>
  </si>
  <si>
    <t>Manufacturing processes 1</t>
  </si>
  <si>
    <t>Roxana-Adriana Puiu</t>
  </si>
  <si>
    <t>Engineering Economics</t>
  </si>
  <si>
    <t>Andrei SZUDER</t>
  </si>
  <si>
    <t>Supply chain management</t>
  </si>
  <si>
    <t>Dorel Anania</t>
  </si>
  <si>
    <t>Computer Aided Manufacturing</t>
  </si>
  <si>
    <t>Emilia-Maria Popescu</t>
  </si>
  <si>
    <t>Industrial Logistics</t>
  </si>
  <si>
    <t>Cicerone Laurentiu Popa</t>
  </si>
  <si>
    <t>Integrated Production Systems</t>
  </si>
  <si>
    <t>Florina Chiscop</t>
  </si>
  <si>
    <t>Entrepreneurship and Innovation</t>
  </si>
  <si>
    <t>Dragos Iliescu</t>
  </si>
  <si>
    <t>Technology strategy</t>
  </si>
  <si>
    <t>Gannam Nasim</t>
  </si>
  <si>
    <t>Irina Severin</t>
  </si>
  <si>
    <t>Quality assurance</t>
  </si>
  <si>
    <t>2020-2021</t>
  </si>
  <si>
    <t>2021-2022</t>
  </si>
  <si>
    <t>2022-2023</t>
  </si>
  <si>
    <t>2023-2024</t>
  </si>
  <si>
    <t>2024-2025</t>
  </si>
  <si>
    <t>Bogdan Dumitru</t>
  </si>
  <si>
    <t>abs</t>
  </si>
  <si>
    <t>procent abs</t>
  </si>
  <si>
    <t>Garam Nasim</t>
  </si>
  <si>
    <t>Zaharia Alina</t>
  </si>
  <si>
    <t xml:space="preserve">Vascu Janina Elena </t>
  </si>
  <si>
    <t>Vascu Janina Elena</t>
  </si>
  <si>
    <t>Pegagogie 1</t>
  </si>
  <si>
    <t>Lector</t>
  </si>
  <si>
    <t>"Industrial Engineering"</t>
  </si>
  <si>
    <t>Anul universitar 2024-2025</t>
  </si>
  <si>
    <t>Anexa A4</t>
  </si>
  <si>
    <t xml:space="preserve">II </t>
  </si>
  <si>
    <t>1 grupa</t>
  </si>
  <si>
    <t>1 gr/ 2 sgr</t>
  </si>
  <si>
    <t>1 gr</t>
  </si>
  <si>
    <t>1 sgr</t>
  </si>
  <si>
    <t>2 sgr</t>
  </si>
  <si>
    <t>Instrumentation and measurement</t>
  </si>
  <si>
    <t>2 Sgr</t>
  </si>
  <si>
    <t xml:space="preserve">1 </t>
  </si>
  <si>
    <t>2gr</t>
  </si>
  <si>
    <t>Industrial management</t>
  </si>
  <si>
    <t>Adelin Costin Dumitru</t>
  </si>
  <si>
    <t>Andrei Szuder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</si>
</sst>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4" fillId="0" borderId="0" xfId="0" applyFont="1"/>
    <xf numFmtId="2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2" fontId="3" fillId="0" borderId="5" xfId="0" applyNumberFormat="1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3" fillId="2" borderId="2" xfId="0" applyFont="1" applyFill="1" applyBorder="1" applyAlignment="1" applyProtection="1">
      <alignment vertical="center" wrapText="1"/>
      <protection locked="0"/>
    </xf>
    <xf numFmtId="2" fontId="6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1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9" fillId="0" borderId="0" xfId="0" applyNumberFormat="1" applyFont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5" xfId="0" applyBorder="1"/>
    <xf numFmtId="2" fontId="0" fillId="0" borderId="16" xfId="0" applyNumberFormat="1" applyBorder="1"/>
    <xf numFmtId="0" fontId="0" fillId="0" borderId="17" xfId="0" applyBorder="1"/>
    <xf numFmtId="0" fontId="0" fillId="0" borderId="19" xfId="0" applyBorder="1" applyAlignment="1">
      <alignment horizontal="left"/>
    </xf>
    <xf numFmtId="0" fontId="0" fillId="0" borderId="19" xfId="0" applyBorder="1"/>
    <xf numFmtId="2" fontId="0" fillId="0" borderId="18" xfId="0" applyNumberFormat="1" applyBorder="1"/>
    <xf numFmtId="0" fontId="0" fillId="0" borderId="20" xfId="0" applyBorder="1"/>
    <xf numFmtId="0" fontId="0" fillId="0" borderId="21" xfId="0" applyBorder="1" applyAlignment="1">
      <alignment horizontal="left"/>
    </xf>
    <xf numFmtId="0" fontId="0" fillId="0" borderId="21" xfId="0" applyBorder="1"/>
    <xf numFmtId="2" fontId="0" fillId="0" borderId="22" xfId="0" applyNumberFormat="1" applyBorder="1"/>
    <xf numFmtId="2" fontId="0" fillId="0" borderId="21" xfId="0" applyNumberFormat="1" applyBorder="1"/>
    <xf numFmtId="0" fontId="13" fillId="0" borderId="0" xfId="0" applyFont="1"/>
    <xf numFmtId="2" fontId="13" fillId="0" borderId="0" xfId="0" applyNumberFormat="1" applyFont="1"/>
    <xf numFmtId="1" fontId="3" fillId="2" borderId="2" xfId="0" applyNumberFormat="1" applyFont="1" applyFill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1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/>
    </xf>
    <xf numFmtId="2" fontId="0" fillId="0" borderId="14" xfId="0" applyNumberFormat="1" applyBorder="1"/>
    <xf numFmtId="2" fontId="0" fillId="0" borderId="12" xfId="0" applyNumberFormat="1" applyBorder="1"/>
    <xf numFmtId="2" fontId="0" fillId="0" borderId="15" xfId="0" applyNumberFormat="1" applyBorder="1"/>
    <xf numFmtId="0" fontId="15" fillId="2" borderId="2" xfId="0" applyFont="1" applyFill="1" applyBorder="1" applyAlignment="1">
      <alignment horizontal="left"/>
    </xf>
    <xf numFmtId="2" fontId="19" fillId="0" borderId="22" xfId="0" applyNumberFormat="1" applyFont="1" applyBorder="1"/>
    <xf numFmtId="165" fontId="0" fillId="0" borderId="20" xfId="0" applyNumberFormat="1" applyBorder="1"/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2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2" xfId="0" applyNumberFormat="1" applyFont="1" applyFill="1" applyBorder="1" applyAlignment="1" applyProtection="1">
      <alignment horizontal="right" vertical="center" wrapText="1"/>
      <protection locked="0"/>
    </xf>
    <xf numFmtId="2" fontId="0" fillId="4" borderId="0" xfId="0" applyNumberFormat="1" applyFill="1"/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15" fillId="4" borderId="0" xfId="0" applyNumberFormat="1" applyFont="1" applyFill="1"/>
    <xf numFmtId="0" fontId="7" fillId="2" borderId="34" xfId="0" applyFont="1" applyFill="1" applyBorder="1" applyAlignment="1" applyProtection="1">
      <alignment horizontal="center" vertical="center"/>
      <protection locked="0"/>
    </xf>
    <xf numFmtId="1" fontId="1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0" fillId="2" borderId="10" xfId="0" applyFill="1" applyBorder="1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35" xfId="0" applyFont="1" applyFill="1" applyBorder="1"/>
    <xf numFmtId="0" fontId="18" fillId="3" borderId="2" xfId="0" applyFont="1" applyFill="1" applyBorder="1" applyAlignment="1">
      <alignment horizontal="center"/>
    </xf>
    <xf numFmtId="2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/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right" vertical="center" wrapText="1"/>
      <protection locked="0"/>
    </xf>
    <xf numFmtId="0" fontId="18" fillId="0" borderId="0" xfId="0" applyFont="1"/>
    <xf numFmtId="0" fontId="18" fillId="3" borderId="0" xfId="0" applyFont="1" applyFill="1" applyAlignment="1">
      <alignment horizontal="center"/>
    </xf>
    <xf numFmtId="0" fontId="18" fillId="5" borderId="35" xfId="0" applyFont="1" applyFill="1" applyBorder="1" applyAlignment="1">
      <alignment horizontal="center"/>
    </xf>
    <xf numFmtId="2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2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18" xfId="0" applyFont="1" applyBorder="1"/>
    <xf numFmtId="0" fontId="8" fillId="0" borderId="20" xfId="0" applyFont="1" applyBorder="1"/>
    <xf numFmtId="0" fontId="8" fillId="0" borderId="21" xfId="0" applyFont="1" applyBorder="1"/>
    <xf numFmtId="0" fontId="24" fillId="0" borderId="13" xfId="0" applyFont="1" applyBorder="1"/>
    <xf numFmtId="2" fontId="0" fillId="0" borderId="13" xfId="0" applyNumberFormat="1" applyBorder="1"/>
    <xf numFmtId="2" fontId="0" fillId="0" borderId="19" xfId="0" applyNumberFormat="1" applyBorder="1"/>
    <xf numFmtId="0" fontId="24" fillId="0" borderId="0" xfId="0" applyFont="1"/>
    <xf numFmtId="0" fontId="0" fillId="0" borderId="42" xfId="0" applyBorder="1"/>
    <xf numFmtId="0" fontId="0" fillId="0" borderId="16" xfId="0" applyBorder="1"/>
    <xf numFmtId="2" fontId="8" fillId="0" borderId="14" xfId="0" applyNumberFormat="1" applyFont="1" applyBorder="1"/>
    <xf numFmtId="0" fontId="8" fillId="0" borderId="15" xfId="0" applyFont="1" applyBorder="1"/>
    <xf numFmtId="2" fontId="8" fillId="0" borderId="16" xfId="0" applyNumberFormat="1" applyFont="1" applyBorder="1"/>
    <xf numFmtId="0" fontId="15" fillId="0" borderId="13" xfId="0" applyFont="1" applyBorder="1"/>
    <xf numFmtId="0" fontId="15" fillId="0" borderId="0" xfId="0" applyFont="1"/>
    <xf numFmtId="0" fontId="24" fillId="0" borderId="19" xfId="0" applyFont="1" applyBorder="1"/>
    <xf numFmtId="0" fontId="0" fillId="0" borderId="0" xfId="0" applyAlignment="1">
      <alignment horizontal="right"/>
    </xf>
    <xf numFmtId="0" fontId="0" fillId="6" borderId="0" xfId="0" applyFill="1"/>
    <xf numFmtId="0" fontId="8" fillId="0" borderId="16" xfId="0" applyFont="1" applyBorder="1"/>
    <xf numFmtId="2" fontId="5" fillId="0" borderId="18" xfId="0" applyNumberFormat="1" applyFont="1" applyBorder="1"/>
    <xf numFmtId="2" fontId="8" fillId="0" borderId="22" xfId="0" applyNumberFormat="1" applyFont="1" applyBorder="1"/>
    <xf numFmtId="0" fontId="1" fillId="2" borderId="0" xfId="0" applyFont="1" applyFill="1" applyAlignment="1" applyProtection="1">
      <alignment horizontal="center" vertical="center"/>
      <protection locked="0"/>
    </xf>
    <xf numFmtId="0" fontId="22" fillId="3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3" fillId="4" borderId="0" xfId="0" applyNumberFormat="1" applyFont="1" applyFill="1" applyAlignment="1" applyProtection="1">
      <alignment horizontal="right" vertical="center" wrapText="1"/>
      <protection locked="0"/>
    </xf>
    <xf numFmtId="0" fontId="3" fillId="4" borderId="43" xfId="0" applyFont="1" applyFill="1" applyBorder="1" applyAlignment="1" applyProtection="1">
      <alignment horizontal="center" vertical="center" wrapText="1"/>
      <protection locked="0"/>
    </xf>
    <xf numFmtId="0" fontId="3" fillId="4" borderId="43" xfId="0" applyFont="1" applyFill="1" applyBorder="1" applyAlignment="1" applyProtection="1">
      <alignment horizontal="left" vertical="center" wrapText="1"/>
      <protection locked="0"/>
    </xf>
    <xf numFmtId="0" fontId="3" fillId="4" borderId="43" xfId="0" applyFont="1" applyFill="1" applyBorder="1" applyAlignment="1" applyProtection="1">
      <alignment vertical="center" wrapText="1"/>
      <protection locked="0"/>
    </xf>
    <xf numFmtId="0" fontId="17" fillId="4" borderId="43" xfId="0" applyFont="1" applyFill="1" applyBorder="1" applyAlignment="1" applyProtection="1">
      <alignment horizontal="center" vertical="center" wrapText="1"/>
      <protection locked="0"/>
    </xf>
    <xf numFmtId="49" fontId="3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left" vertical="center" wrapText="1"/>
      <protection locked="0"/>
    </xf>
    <xf numFmtId="0" fontId="3" fillId="4" borderId="44" xfId="0" applyFont="1" applyFill="1" applyBorder="1" applyAlignment="1" applyProtection="1">
      <alignment vertical="center" wrapText="1"/>
      <protection locked="0"/>
    </xf>
    <xf numFmtId="49" fontId="3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4" xfId="0" applyFont="1" applyFill="1" applyBorder="1" applyAlignment="1" applyProtection="1">
      <alignment horizontal="center" vertical="center" wrapText="1"/>
      <protection locked="0"/>
    </xf>
    <xf numFmtId="10" fontId="0" fillId="0" borderId="0" xfId="0" applyNumberFormat="1"/>
    <xf numFmtId="0" fontId="0" fillId="2" borderId="36" xfId="0" applyFill="1" applyBorder="1"/>
    <xf numFmtId="0" fontId="15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5" fillId="0" borderId="0" xfId="0" applyNumberFormat="1" applyFont="1"/>
    <xf numFmtId="165" fontId="15" fillId="4" borderId="0" xfId="0" applyNumberFormat="1" applyFont="1" applyFill="1"/>
    <xf numFmtId="166" fontId="15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 applyAlignment="1">
      <alignment horizontal="center"/>
    </xf>
    <xf numFmtId="164" fontId="8" fillId="0" borderId="0" xfId="0" applyNumberFormat="1" applyFont="1"/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5" borderId="43" xfId="0" applyFont="1" applyFill="1" applyBorder="1" applyAlignment="1" applyProtection="1">
      <alignment horizontal="center" vertical="center" wrapText="1"/>
      <protection locked="0"/>
    </xf>
    <xf numFmtId="166" fontId="5" fillId="0" borderId="0" xfId="0" applyNumberFormat="1" applyFont="1"/>
    <xf numFmtId="0" fontId="3" fillId="6" borderId="43" xfId="0" applyFont="1" applyFill="1" applyBorder="1" applyAlignment="1" applyProtection="1">
      <alignment horizontal="center" vertical="center" wrapText="1"/>
      <protection locked="0"/>
    </xf>
    <xf numFmtId="165" fontId="0" fillId="4" borderId="0" xfId="0" applyNumberFormat="1" applyFill="1" applyAlignment="1">
      <alignment horizontal="left" indent="2"/>
    </xf>
    <xf numFmtId="0" fontId="3" fillId="5" borderId="44" xfId="0" applyFont="1" applyFill="1" applyBorder="1" applyAlignment="1" applyProtection="1">
      <alignment horizontal="center" vertical="center" wrapText="1"/>
      <protection locked="0"/>
    </xf>
    <xf numFmtId="0" fontId="17" fillId="4" borderId="45" xfId="0" applyFont="1" applyFill="1" applyBorder="1" applyAlignment="1" applyProtection="1">
      <alignment horizontal="center" vertical="center" wrapText="1"/>
      <protection locked="0"/>
    </xf>
    <xf numFmtId="164" fontId="17" fillId="4" borderId="43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43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/>
    <xf numFmtId="166" fontId="8" fillId="0" borderId="18" xfId="0" applyNumberFormat="1" applyFont="1" applyBorder="1"/>
    <xf numFmtId="0" fontId="8" fillId="0" borderId="46" xfId="0" applyFont="1" applyBorder="1"/>
    <xf numFmtId="0" fontId="8" fillId="0" borderId="47" xfId="0" applyFont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1" fillId="2" borderId="36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21" fillId="2" borderId="39" xfId="0" applyFont="1" applyFill="1" applyBorder="1" applyAlignment="1" applyProtection="1">
      <alignment horizontal="center" vertical="center" wrapText="1"/>
      <protection locked="0"/>
    </xf>
    <xf numFmtId="0" fontId="21" fillId="2" borderId="40" xfId="0" applyFont="1" applyFill="1" applyBorder="1" applyAlignment="1" applyProtection="1">
      <alignment horizontal="center" vertical="center" wrapText="1"/>
      <protection locked="0"/>
    </xf>
    <xf numFmtId="0" fontId="21" fillId="2" borderId="41" xfId="0" applyFont="1" applyFill="1" applyBorder="1" applyAlignment="1" applyProtection="1">
      <alignment horizontal="center" vertical="center" wrapText="1"/>
      <protection locked="0"/>
    </xf>
    <xf numFmtId="0" fontId="21" fillId="2" borderId="36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36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3" fillId="5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textRotation="90" wrapText="1"/>
    </xf>
    <xf numFmtId="49" fontId="2" fillId="0" borderId="28" xfId="0" applyNumberFormat="1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1846-7A92-4F5A-A3F4-B174818BB939}">
  <dimension ref="A1:W187"/>
  <sheetViews>
    <sheetView tabSelected="1" view="pageBreakPreview" zoomScaleNormal="100" zoomScaleSheetLayoutView="100" workbookViewId="0">
      <pane ySplit="7" topLeftCell="A161" activePane="bottomLeft" state="frozen"/>
      <selection pane="bottomLeft" activeCell="H183" sqref="H183"/>
    </sheetView>
  </sheetViews>
  <sheetFormatPr defaultRowHeight="14.5" x14ac:dyDescent="0.35"/>
  <cols>
    <col min="1" max="1" width="3.54296875" customWidth="1"/>
    <col min="2" max="2" width="7.54296875" customWidth="1"/>
    <col min="3" max="3" width="21.81640625" style="4" customWidth="1"/>
    <col min="4" max="4" width="5" customWidth="1"/>
    <col min="5" max="5" width="5.453125" customWidth="1"/>
    <col min="6" max="6" width="5" customWidth="1"/>
    <col min="7" max="7" width="28.08984375" customWidth="1"/>
    <col min="8" max="8" width="6.08984375" customWidth="1"/>
    <col min="9" max="9" width="5.90625" customWidth="1"/>
    <col min="10" max="10" width="5.36328125" customWidth="1"/>
    <col min="11" max="11" width="3.36328125" customWidth="1"/>
    <col min="12" max="12" width="11.08984375" customWidth="1"/>
    <col min="13" max="13" width="5.6328125" customWidth="1"/>
    <col min="14" max="15" width="6.453125" style="41" customWidth="1"/>
    <col min="16" max="16" width="6.36328125" style="41" customWidth="1"/>
    <col min="17" max="17" width="6.453125" style="41" customWidth="1"/>
    <col min="18" max="18" width="7.6328125" style="5" customWidth="1"/>
    <col min="19" max="19" width="8" style="6" customWidth="1"/>
    <col min="20" max="20" width="12.7265625" style="6" customWidth="1"/>
    <col min="21" max="23" width="8.7265625" style="19"/>
    <col min="27" max="27" width="13.90625" customWidth="1"/>
  </cols>
  <sheetData>
    <row r="1" spans="1:23" x14ac:dyDescent="0.35">
      <c r="A1" t="s">
        <v>253</v>
      </c>
      <c r="G1" s="5"/>
      <c r="N1" s="41" t="s">
        <v>252</v>
      </c>
      <c r="S1" s="158"/>
    </row>
    <row r="2" spans="1:23" x14ac:dyDescent="0.35">
      <c r="G2" s="53" t="s">
        <v>91</v>
      </c>
      <c r="R2" s="164"/>
      <c r="S2" s="168"/>
    </row>
    <row r="3" spans="1:23" ht="15" thickBot="1" x14ac:dyDescent="0.4">
      <c r="G3" s="53" t="s">
        <v>251</v>
      </c>
      <c r="N3" s="165"/>
    </row>
    <row r="4" spans="1:23" ht="15" thickBot="1" x14ac:dyDescent="0.4">
      <c r="A4" s="216" t="s">
        <v>1</v>
      </c>
      <c r="B4" s="214" t="s">
        <v>2</v>
      </c>
      <c r="C4" s="218" t="s">
        <v>3</v>
      </c>
      <c r="D4" s="214" t="s">
        <v>4</v>
      </c>
      <c r="E4" s="214" t="s">
        <v>5</v>
      </c>
      <c r="F4" s="220" t="s">
        <v>36</v>
      </c>
      <c r="G4" s="212" t="s">
        <v>6</v>
      </c>
      <c r="H4" s="214" t="s">
        <v>7</v>
      </c>
      <c r="I4" s="214" t="s">
        <v>8</v>
      </c>
      <c r="J4" s="214" t="s">
        <v>9</v>
      </c>
      <c r="K4" s="214" t="s">
        <v>10</v>
      </c>
      <c r="L4" s="214" t="s">
        <v>11</v>
      </c>
      <c r="M4" s="205" t="s">
        <v>12</v>
      </c>
      <c r="N4" s="207" t="s">
        <v>13</v>
      </c>
      <c r="O4" s="207"/>
      <c r="P4" s="207"/>
      <c r="Q4" s="207"/>
      <c r="R4" s="207"/>
      <c r="S4" s="207"/>
      <c r="T4" s="137"/>
    </row>
    <row r="5" spans="1:23" ht="15" thickBot="1" x14ac:dyDescent="0.4">
      <c r="A5" s="216"/>
      <c r="B5" s="214"/>
      <c r="C5" s="218"/>
      <c r="D5" s="214"/>
      <c r="E5" s="214"/>
      <c r="F5" s="220"/>
      <c r="G5" s="212"/>
      <c r="H5" s="214"/>
      <c r="I5" s="214"/>
      <c r="J5" s="214"/>
      <c r="K5" s="214"/>
      <c r="L5" s="214"/>
      <c r="M5" s="205"/>
      <c r="N5" s="208" t="s">
        <v>14</v>
      </c>
      <c r="O5" s="208"/>
      <c r="P5" s="209" t="s">
        <v>15</v>
      </c>
      <c r="Q5" s="209"/>
      <c r="R5" s="210" t="s">
        <v>16</v>
      </c>
      <c r="S5" s="211" t="s">
        <v>17</v>
      </c>
      <c r="T5" s="138"/>
    </row>
    <row r="6" spans="1:23" ht="15" thickBot="1" x14ac:dyDescent="0.4">
      <c r="A6" s="216"/>
      <c r="B6" s="214"/>
      <c r="C6" s="218"/>
      <c r="D6" s="214"/>
      <c r="E6" s="214"/>
      <c r="F6" s="220"/>
      <c r="G6" s="212"/>
      <c r="H6" s="214"/>
      <c r="I6" s="214"/>
      <c r="J6" s="214"/>
      <c r="K6" s="214"/>
      <c r="L6" s="214"/>
      <c r="M6" s="205"/>
      <c r="N6" s="42" t="s">
        <v>18</v>
      </c>
      <c r="O6" s="43" t="s">
        <v>19</v>
      </c>
      <c r="P6" s="42" t="s">
        <v>18</v>
      </c>
      <c r="Q6" s="43" t="s">
        <v>19</v>
      </c>
      <c r="R6" s="210"/>
      <c r="S6" s="211"/>
      <c r="T6" s="138"/>
    </row>
    <row r="7" spans="1:23" ht="26" x14ac:dyDescent="0.35">
      <c r="A7" s="217"/>
      <c r="B7" s="215"/>
      <c r="C7" s="219"/>
      <c r="D7" s="215"/>
      <c r="E7" s="215"/>
      <c r="F7" s="221"/>
      <c r="G7" s="213"/>
      <c r="H7" s="215"/>
      <c r="I7" s="215"/>
      <c r="J7" s="215"/>
      <c r="K7" s="215"/>
      <c r="L7" s="215"/>
      <c r="M7" s="206"/>
      <c r="N7" s="44" t="s">
        <v>20</v>
      </c>
      <c r="O7" s="45" t="s">
        <v>20</v>
      </c>
      <c r="P7" s="44" t="s">
        <v>20</v>
      </c>
      <c r="Q7" s="46" t="s">
        <v>20</v>
      </c>
      <c r="R7" s="7" t="s">
        <v>21</v>
      </c>
      <c r="S7" s="2" t="s">
        <v>22</v>
      </c>
      <c r="T7" s="20" t="s">
        <v>33</v>
      </c>
      <c r="V7" s="20"/>
      <c r="W7" s="20"/>
    </row>
    <row r="8" spans="1:23" ht="20.399999999999999" customHeight="1" x14ac:dyDescent="0.35">
      <c r="A8" s="78"/>
      <c r="B8" s="203" t="s">
        <v>56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136"/>
      <c r="W8" s="136"/>
    </row>
    <row r="9" spans="1:23" ht="25.75" customHeight="1" x14ac:dyDescent="0.35">
      <c r="A9" s="202">
        <v>1</v>
      </c>
      <c r="B9" s="204" t="s">
        <v>55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135"/>
      <c r="W9" s="135"/>
    </row>
    <row r="10" spans="1:23" ht="25.75" customHeight="1" x14ac:dyDescent="0.35">
      <c r="A10" s="202"/>
      <c r="B10" s="163" t="s">
        <v>31</v>
      </c>
      <c r="C10" s="61" t="s">
        <v>78</v>
      </c>
      <c r="D10" s="60" t="s">
        <v>24</v>
      </c>
      <c r="E10" s="60">
        <v>28</v>
      </c>
      <c r="F10" s="60" t="s">
        <v>27</v>
      </c>
      <c r="G10" s="62" t="s">
        <v>125</v>
      </c>
      <c r="H10" s="64" t="s">
        <v>50</v>
      </c>
      <c r="I10" s="60" t="s">
        <v>25</v>
      </c>
      <c r="J10" s="60" t="s">
        <v>123</v>
      </c>
      <c r="K10" s="60" t="s">
        <v>26</v>
      </c>
      <c r="L10" s="60" t="s">
        <v>122</v>
      </c>
      <c r="M10" s="63" t="s">
        <v>124</v>
      </c>
      <c r="N10" s="64">
        <v>1</v>
      </c>
      <c r="O10" s="64"/>
      <c r="P10" s="64"/>
      <c r="Q10" s="64"/>
      <c r="R10" s="65">
        <f t="shared" ref="R10:R70" si="0">((N10+P10)*IF($J10="R",2,IF($J10="E",2.5,IF($J10="F",2.5,IF($J10="G",2.5,0))))+(O10+Q10)*IF($J10="R",1,IF($J10="E",1.25,IF($J10="F",1.25,IF($J10="G",1.25,0)))))/2</f>
        <v>1.25</v>
      </c>
      <c r="S10" s="66">
        <f t="shared" ref="S10:S70" si="1">R10*28</f>
        <v>35</v>
      </c>
      <c r="T10" s="160">
        <f t="shared" ref="T10:T19" si="2">S10/224</f>
        <v>0.15625</v>
      </c>
    </row>
    <row r="11" spans="1:23" ht="25.75" customHeight="1" x14ac:dyDescent="0.35">
      <c r="A11" s="202"/>
      <c r="B11" s="163" t="s">
        <v>31</v>
      </c>
      <c r="C11" s="61" t="s">
        <v>126</v>
      </c>
      <c r="D11" s="60" t="s">
        <v>24</v>
      </c>
      <c r="E11" s="60">
        <v>23</v>
      </c>
      <c r="F11" s="60" t="s">
        <v>27</v>
      </c>
      <c r="G11" s="62" t="s">
        <v>127</v>
      </c>
      <c r="H11" s="64" t="s">
        <v>50</v>
      </c>
      <c r="I11" s="60" t="s">
        <v>25</v>
      </c>
      <c r="J11" s="60" t="s">
        <v>123</v>
      </c>
      <c r="K11" s="60" t="s">
        <v>26</v>
      </c>
      <c r="L11" s="60" t="s">
        <v>122</v>
      </c>
      <c r="M11" s="63" t="s">
        <v>124</v>
      </c>
      <c r="N11" s="64"/>
      <c r="O11" s="64"/>
      <c r="P11" s="64">
        <v>2</v>
      </c>
      <c r="Q11" s="64"/>
      <c r="R11" s="65">
        <f t="shared" si="0"/>
        <v>2.5</v>
      </c>
      <c r="S11" s="66">
        <f t="shared" si="1"/>
        <v>70</v>
      </c>
      <c r="T11" s="160">
        <f t="shared" si="2"/>
        <v>0.3125</v>
      </c>
    </row>
    <row r="12" spans="1:23" ht="25.75" customHeight="1" x14ac:dyDescent="0.35">
      <c r="A12" s="202"/>
      <c r="B12" s="163" t="s">
        <v>31</v>
      </c>
      <c r="C12" s="61" t="s">
        <v>126</v>
      </c>
      <c r="D12" s="60" t="s">
        <v>24</v>
      </c>
      <c r="E12" s="60">
        <v>23</v>
      </c>
      <c r="F12" s="60" t="s">
        <v>27</v>
      </c>
      <c r="G12" s="62" t="s">
        <v>128</v>
      </c>
      <c r="H12" s="64" t="s">
        <v>50</v>
      </c>
      <c r="I12" s="60" t="s">
        <v>25</v>
      </c>
      <c r="J12" s="60" t="s">
        <v>123</v>
      </c>
      <c r="K12" s="60" t="s">
        <v>28</v>
      </c>
      <c r="L12" s="60" t="s">
        <v>122</v>
      </c>
      <c r="M12" s="63" t="s">
        <v>124</v>
      </c>
      <c r="N12" s="64">
        <v>2</v>
      </c>
      <c r="O12" s="64"/>
      <c r="P12" s="64"/>
      <c r="Q12" s="64"/>
      <c r="R12" s="65">
        <f t="shared" si="0"/>
        <v>2.5</v>
      </c>
      <c r="S12" s="66">
        <f t="shared" si="1"/>
        <v>70</v>
      </c>
      <c r="T12" s="160">
        <f t="shared" si="2"/>
        <v>0.3125</v>
      </c>
    </row>
    <row r="13" spans="1:23" ht="25.75" customHeight="1" x14ac:dyDescent="0.35">
      <c r="A13" s="202"/>
      <c r="B13" s="163" t="s">
        <v>23</v>
      </c>
      <c r="C13" s="61" t="s">
        <v>129</v>
      </c>
      <c r="D13" s="60" t="s">
        <v>24</v>
      </c>
      <c r="E13" s="60">
        <v>26</v>
      </c>
      <c r="F13" s="60" t="s">
        <v>27</v>
      </c>
      <c r="G13" s="62" t="s">
        <v>130</v>
      </c>
      <c r="H13" s="64" t="s">
        <v>50</v>
      </c>
      <c r="I13" s="60" t="s">
        <v>25</v>
      </c>
      <c r="J13" s="60" t="s">
        <v>123</v>
      </c>
      <c r="K13" s="60" t="s">
        <v>26</v>
      </c>
      <c r="L13" s="60" t="s">
        <v>122</v>
      </c>
      <c r="M13" s="63" t="s">
        <v>124</v>
      </c>
      <c r="N13" s="64">
        <v>1</v>
      </c>
      <c r="O13" s="64"/>
      <c r="P13" s="64"/>
      <c r="Q13" s="64"/>
      <c r="R13" s="65">
        <f t="shared" si="0"/>
        <v>1.25</v>
      </c>
      <c r="S13" s="66">
        <f t="shared" si="1"/>
        <v>35</v>
      </c>
      <c r="T13" s="160">
        <f t="shared" si="2"/>
        <v>0.15625</v>
      </c>
    </row>
    <row r="14" spans="1:23" ht="25.75" customHeight="1" x14ac:dyDescent="0.35">
      <c r="A14" s="134"/>
      <c r="B14" s="60" t="s">
        <v>23</v>
      </c>
      <c r="C14" s="61" t="s">
        <v>131</v>
      </c>
      <c r="D14" s="60" t="s">
        <v>24</v>
      </c>
      <c r="E14" s="60">
        <v>22</v>
      </c>
      <c r="F14" s="60" t="s">
        <v>27</v>
      </c>
      <c r="G14" s="62" t="s">
        <v>132</v>
      </c>
      <c r="H14" s="64" t="s">
        <v>50</v>
      </c>
      <c r="I14" s="60" t="s">
        <v>25</v>
      </c>
      <c r="J14" s="60" t="s">
        <v>123</v>
      </c>
      <c r="K14" s="60" t="s">
        <v>26</v>
      </c>
      <c r="L14" s="60" t="s">
        <v>122</v>
      </c>
      <c r="M14" s="63" t="s">
        <v>124</v>
      </c>
      <c r="N14" s="64">
        <v>2</v>
      </c>
      <c r="O14" s="64"/>
      <c r="P14" s="64"/>
      <c r="Q14" s="64"/>
      <c r="R14" s="65">
        <f t="shared" ref="R14:R16" si="3">((N14+P14)*IF($J14="R",2,IF($J14="E",2.5,IF($J14="F",2.5,IF($J14="G",2.5,0))))+(O14+Q14)*IF($J14="R",1,IF($J14="E",1.25,IF($J14="F",1.25,IF($J14="G",1.25,0)))))/2</f>
        <v>2.5</v>
      </c>
      <c r="S14" s="66">
        <f t="shared" si="1"/>
        <v>70</v>
      </c>
      <c r="T14" s="160">
        <f t="shared" si="2"/>
        <v>0.3125</v>
      </c>
    </row>
    <row r="15" spans="1:23" ht="25.75" customHeight="1" x14ac:dyDescent="0.35">
      <c r="A15" s="134"/>
      <c r="B15" s="60" t="s">
        <v>133</v>
      </c>
      <c r="C15" s="61" t="s">
        <v>134</v>
      </c>
      <c r="D15" s="60" t="s">
        <v>24</v>
      </c>
      <c r="E15" s="60">
        <v>5</v>
      </c>
      <c r="F15" s="60" t="s">
        <v>27</v>
      </c>
      <c r="G15" s="62" t="s">
        <v>132</v>
      </c>
      <c r="H15" s="64" t="s">
        <v>50</v>
      </c>
      <c r="I15" s="60" t="s">
        <v>25</v>
      </c>
      <c r="J15" s="60" t="s">
        <v>123</v>
      </c>
      <c r="K15" s="60" t="s">
        <v>26</v>
      </c>
      <c r="L15" s="60" t="s">
        <v>122</v>
      </c>
      <c r="M15" s="63"/>
      <c r="N15" s="64"/>
      <c r="O15" s="64">
        <v>2</v>
      </c>
      <c r="P15" s="64"/>
      <c r="Q15" s="64"/>
      <c r="R15" s="65">
        <f t="shared" si="3"/>
        <v>1.25</v>
      </c>
      <c r="S15" s="66">
        <f t="shared" si="1"/>
        <v>35</v>
      </c>
      <c r="T15" s="160">
        <f t="shared" si="2"/>
        <v>0.15625</v>
      </c>
    </row>
    <row r="16" spans="1:23" ht="25.75" customHeight="1" x14ac:dyDescent="0.35">
      <c r="A16" s="134"/>
      <c r="B16" s="60" t="s">
        <v>23</v>
      </c>
      <c r="C16" s="61" t="s">
        <v>135</v>
      </c>
      <c r="D16" s="60" t="s">
        <v>24</v>
      </c>
      <c r="E16" s="60">
        <v>22</v>
      </c>
      <c r="F16" s="60" t="s">
        <v>27</v>
      </c>
      <c r="G16" s="62" t="s">
        <v>136</v>
      </c>
      <c r="H16" s="64" t="s">
        <v>50</v>
      </c>
      <c r="I16" s="60" t="s">
        <v>25</v>
      </c>
      <c r="J16" s="60" t="s">
        <v>123</v>
      </c>
      <c r="K16" s="60" t="s">
        <v>26</v>
      </c>
      <c r="L16" s="60" t="s">
        <v>122</v>
      </c>
      <c r="M16" s="63"/>
      <c r="N16" s="64">
        <v>2</v>
      </c>
      <c r="O16" s="64">
        <v>2</v>
      </c>
      <c r="P16" s="64"/>
      <c r="Q16" s="64"/>
      <c r="R16" s="65">
        <f t="shared" si="3"/>
        <v>3.75</v>
      </c>
      <c r="S16" s="66">
        <f t="shared" si="1"/>
        <v>105</v>
      </c>
      <c r="T16" s="160">
        <f t="shared" si="2"/>
        <v>0.46875</v>
      </c>
    </row>
    <row r="17" spans="1:23" ht="25.75" customHeight="1" x14ac:dyDescent="0.35">
      <c r="A17" s="134"/>
      <c r="B17" s="169" t="s">
        <v>31</v>
      </c>
      <c r="C17" s="141" t="s">
        <v>235</v>
      </c>
      <c r="D17" s="69" t="s">
        <v>24</v>
      </c>
      <c r="E17" s="140"/>
      <c r="F17" s="69" t="s">
        <v>27</v>
      </c>
      <c r="G17" s="142" t="s">
        <v>236</v>
      </c>
      <c r="H17" s="72" t="s">
        <v>50</v>
      </c>
      <c r="I17" s="69" t="s">
        <v>25</v>
      </c>
      <c r="J17" s="69" t="s">
        <v>123</v>
      </c>
      <c r="K17" s="69" t="s">
        <v>30</v>
      </c>
      <c r="L17" s="69" t="s">
        <v>122</v>
      </c>
      <c r="M17" s="144"/>
      <c r="N17" s="143"/>
      <c r="O17" s="143"/>
      <c r="P17" s="143">
        <v>2</v>
      </c>
      <c r="Q17" s="143"/>
      <c r="R17" s="65">
        <f>((N17+P17)*IF($J17="R",2,IF($J17="E",2.5,IF($J17="F",2.5,IF($J17="G",2.5,0))))+(O17+Q17)*IF($J17="R",1,IF($J17="E",1.25,IF($J17="F",1.25,IF($J17="G",1.25,0)))))/2</f>
        <v>2.5</v>
      </c>
      <c r="S17" s="66">
        <f>R17*28</f>
        <v>70</v>
      </c>
      <c r="T17" s="160">
        <f t="shared" si="2"/>
        <v>0.3125</v>
      </c>
    </row>
    <row r="18" spans="1:23" ht="25.75" customHeight="1" x14ac:dyDescent="0.35">
      <c r="A18" s="134"/>
      <c r="B18" s="60" t="s">
        <v>35</v>
      </c>
      <c r="C18" s="61" t="s">
        <v>141</v>
      </c>
      <c r="D18" s="60" t="s">
        <v>24</v>
      </c>
      <c r="E18" s="60"/>
      <c r="F18" s="60" t="s">
        <v>27</v>
      </c>
      <c r="G18" s="62" t="s">
        <v>142</v>
      </c>
      <c r="H18" s="64" t="s">
        <v>50</v>
      </c>
      <c r="I18" s="60" t="s">
        <v>25</v>
      </c>
      <c r="J18" s="60" t="s">
        <v>123</v>
      </c>
      <c r="K18" s="60" t="s">
        <v>26</v>
      </c>
      <c r="L18" s="60" t="s">
        <v>122</v>
      </c>
      <c r="M18" s="63"/>
      <c r="N18" s="64">
        <v>1</v>
      </c>
      <c r="O18" s="64">
        <v>1</v>
      </c>
      <c r="P18" s="143"/>
      <c r="Q18" s="143"/>
      <c r="R18" s="65">
        <f>((N18+P18)*IF($J18="R",2,IF($J18="E",2.5,IF($J18="F",2.5,IF($J18="G",2.5,0))))+(O18+Q18)*IF($J18="R",1,IF($J18="E",1.25,IF($J18="F",1.25,IF($J18="G",1.25,0)))))/2</f>
        <v>1.875</v>
      </c>
      <c r="S18" s="66">
        <f>R18*28</f>
        <v>52.5</v>
      </c>
      <c r="T18" s="160">
        <f t="shared" si="2"/>
        <v>0.234375</v>
      </c>
    </row>
    <row r="19" spans="1:23" ht="25.75" customHeight="1" x14ac:dyDescent="0.35">
      <c r="A19" s="134"/>
      <c r="B19" s="163" t="s">
        <v>23</v>
      </c>
      <c r="C19" s="61" t="s">
        <v>137</v>
      </c>
      <c r="D19" s="60" t="s">
        <v>24</v>
      </c>
      <c r="E19" s="60">
        <v>16</v>
      </c>
      <c r="F19" s="60" t="s">
        <v>27</v>
      </c>
      <c r="G19" s="62" t="s">
        <v>138</v>
      </c>
      <c r="H19" s="64" t="s">
        <v>50</v>
      </c>
      <c r="I19" s="60" t="s">
        <v>25</v>
      </c>
      <c r="J19" s="60" t="s">
        <v>123</v>
      </c>
      <c r="K19" s="60" t="s">
        <v>26</v>
      </c>
      <c r="L19" s="60" t="s">
        <v>122</v>
      </c>
      <c r="M19" s="63"/>
      <c r="N19" s="64">
        <v>1</v>
      </c>
      <c r="O19" s="64"/>
      <c r="P19" s="143"/>
      <c r="Q19" s="143"/>
      <c r="R19" s="65">
        <f>((N19+P19)*IF($J19="R",2,IF($J19="E",2.5,IF($J19="F",2.5,IF($J19="G",2.5,0))))+(O19+Q19)*IF($J19="R",1,IF($J19="E",1.25,IF($J19="F",1.25,IF($J19="G",1.25,0)))))/2</f>
        <v>1.25</v>
      </c>
      <c r="S19" s="66">
        <f>R19*28</f>
        <v>35</v>
      </c>
      <c r="T19" s="160">
        <f t="shared" si="2"/>
        <v>0.15625</v>
      </c>
    </row>
    <row r="20" spans="1:23" ht="15" customHeight="1" x14ac:dyDescent="0.35">
      <c r="A20" s="134"/>
      <c r="B20" s="8"/>
      <c r="C20" s="57"/>
      <c r="D20" s="8"/>
      <c r="E20" s="8"/>
      <c r="F20" s="8"/>
      <c r="G20" s="10" t="s">
        <v>77</v>
      </c>
      <c r="H20" s="8"/>
      <c r="I20" s="8"/>
      <c r="J20" s="8"/>
      <c r="K20" s="8"/>
      <c r="L20" s="8"/>
      <c r="M20" s="8"/>
      <c r="N20" s="47">
        <f>SUM(N10:N19)</f>
        <v>10</v>
      </c>
      <c r="O20" s="47">
        <f>SUM(O10:O19)</f>
        <v>5</v>
      </c>
      <c r="P20" s="47">
        <f>SUM(P10:P19)</f>
        <v>4</v>
      </c>
      <c r="Q20" s="47">
        <f>SUM(Q10:Q19)</f>
        <v>0</v>
      </c>
      <c r="R20" s="11">
        <f>SUM(R10:R19)</f>
        <v>20.625</v>
      </c>
      <c r="S20" s="38">
        <v>224</v>
      </c>
      <c r="T20" s="86">
        <v>8</v>
      </c>
    </row>
    <row r="21" spans="1:23" ht="20.399999999999999" customHeight="1" x14ac:dyDescent="0.35">
      <c r="A21" s="181">
        <v>2</v>
      </c>
      <c r="B21" s="192" t="s">
        <v>57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4"/>
      <c r="U21"/>
      <c r="V21"/>
      <c r="W21"/>
    </row>
    <row r="22" spans="1:23" ht="17.25" customHeight="1" x14ac:dyDescent="0.35">
      <c r="A22" s="182"/>
      <c r="B22" s="163" t="s">
        <v>31</v>
      </c>
      <c r="C22" s="61" t="s">
        <v>171</v>
      </c>
      <c r="D22" s="60" t="s">
        <v>24</v>
      </c>
      <c r="E22" s="60">
        <v>34</v>
      </c>
      <c r="F22" s="60" t="s">
        <v>27</v>
      </c>
      <c r="G22" s="62" t="s">
        <v>172</v>
      </c>
      <c r="H22" s="64" t="s">
        <v>50</v>
      </c>
      <c r="I22" s="60" t="s">
        <v>25</v>
      </c>
      <c r="J22" s="60" t="s">
        <v>123</v>
      </c>
      <c r="K22" s="60" t="s">
        <v>254</v>
      </c>
      <c r="L22" s="60" t="s">
        <v>122</v>
      </c>
      <c r="M22" s="63"/>
      <c r="N22" s="64"/>
      <c r="O22" s="64"/>
      <c r="P22" s="64">
        <v>2</v>
      </c>
      <c r="Q22" s="64">
        <v>2</v>
      </c>
      <c r="R22" s="65">
        <f>((N22+P22)*IF($J22="R",2,IF($J22="E",2.5,IF($J22="F",2.5,IF($J22="G",2.5,0))))+(O22+Q22)*IF($J22="R",1,IF($J22="E",1.25,IF($J22="F",1.25,IF($J22="G",1.25,0)))))/2</f>
        <v>3.75</v>
      </c>
      <c r="S22" s="66">
        <f>R22*28</f>
        <v>105</v>
      </c>
      <c r="T22" s="159">
        <f>S22/252</f>
        <v>0.41666666666666669</v>
      </c>
      <c r="U22"/>
      <c r="V22"/>
      <c r="W22"/>
    </row>
    <row r="23" spans="1:23" ht="29.4" customHeight="1" x14ac:dyDescent="0.35">
      <c r="A23" s="182"/>
      <c r="B23" s="60"/>
      <c r="C23" s="61"/>
      <c r="D23" s="60"/>
      <c r="E23" s="60"/>
      <c r="F23" s="60"/>
      <c r="G23" s="62"/>
      <c r="H23" s="64"/>
      <c r="I23" s="60"/>
      <c r="J23" s="60"/>
      <c r="K23" s="60"/>
      <c r="L23" s="60"/>
      <c r="M23" s="63"/>
      <c r="N23" s="64"/>
      <c r="O23" s="64"/>
      <c r="P23" s="64"/>
      <c r="Q23" s="64"/>
      <c r="R23" s="65">
        <f>((N23+P23)*IF($J23="R",2,IF($J23="E",2.5,IF($J23="F",2.5,IF($J23="G",2.5,0))))+(O23+Q23)*IF($J23="R",1,IF($J23="E",1.25,IF($J23="F",1.25,IF($J23="G",1.25,0)))))/2</f>
        <v>0</v>
      </c>
      <c r="S23" s="66">
        <f>R23*28</f>
        <v>0</v>
      </c>
      <c r="T23" s="74">
        <f>S23/252</f>
        <v>0</v>
      </c>
      <c r="U23"/>
      <c r="V23"/>
      <c r="W23"/>
    </row>
    <row r="24" spans="1:23" x14ac:dyDescent="0.35">
      <c r="A24" s="183"/>
      <c r="B24" s="8"/>
      <c r="C24" s="9"/>
      <c r="D24" s="8"/>
      <c r="E24" s="8"/>
      <c r="F24" s="8"/>
      <c r="G24" s="10" t="s">
        <v>59</v>
      </c>
      <c r="H24" s="12"/>
      <c r="I24" s="12"/>
      <c r="J24" s="12"/>
      <c r="K24" s="12"/>
      <c r="L24" s="12"/>
      <c r="M24" s="12"/>
      <c r="N24" s="48">
        <f>SUM(N22:N23)</f>
        <v>0</v>
      </c>
      <c r="O24" s="48">
        <f>SUM(O22:O23)</f>
        <v>0</v>
      </c>
      <c r="P24" s="48">
        <f>SUM(P22:P23)</f>
        <v>2</v>
      </c>
      <c r="Q24" s="48">
        <f>SUM(Q22:Q23)</f>
        <v>2</v>
      </c>
      <c r="R24" s="11">
        <f>SUM(R22:R23)</f>
        <v>3.75</v>
      </c>
      <c r="S24" s="39">
        <v>252</v>
      </c>
      <c r="T24" s="86">
        <v>9</v>
      </c>
      <c r="U24"/>
      <c r="V24"/>
      <c r="W24"/>
    </row>
    <row r="25" spans="1:23" ht="23.4" customHeight="1" x14ac:dyDescent="0.35">
      <c r="A25" s="79"/>
      <c r="B25" s="192" t="s">
        <v>58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/>
      <c r="V25"/>
      <c r="W25"/>
    </row>
    <row r="26" spans="1:23" ht="25.25" customHeight="1" x14ac:dyDescent="0.35">
      <c r="A26" s="182"/>
      <c r="B26" s="167" t="s">
        <v>31</v>
      </c>
      <c r="C26" s="141" t="s">
        <v>194</v>
      </c>
      <c r="D26" s="69" t="s">
        <v>24</v>
      </c>
      <c r="E26" s="140">
        <v>11</v>
      </c>
      <c r="F26" s="60" t="s">
        <v>27</v>
      </c>
      <c r="G26" s="142" t="s">
        <v>193</v>
      </c>
      <c r="H26" s="64" t="s">
        <v>50</v>
      </c>
      <c r="I26" s="60" t="s">
        <v>25</v>
      </c>
      <c r="J26" s="60" t="s">
        <v>123</v>
      </c>
      <c r="K26" s="60" t="s">
        <v>254</v>
      </c>
      <c r="L26" s="60" t="s">
        <v>122</v>
      </c>
      <c r="M26" s="144"/>
      <c r="N26" s="143"/>
      <c r="O26" s="143"/>
      <c r="P26" s="143">
        <v>2</v>
      </c>
      <c r="Q26" s="143"/>
      <c r="R26" s="65">
        <f t="shared" ref="R26" si="4">((N26+P26)*IF($J26="R",2,IF($J26="E",2.5,IF($J26="F",2.5,IF($J26="G",2.5,0))))+(O26+Q26)*IF($J26="R",1,IF($J26="E",1.25,IF($J26="F",1.25,IF($J26="G",1.25,0)))))/2</f>
        <v>2.5</v>
      </c>
      <c r="S26" s="66">
        <f t="shared" ref="S26" si="5">R26*28</f>
        <v>70</v>
      </c>
      <c r="T26" s="74">
        <f t="shared" ref="T26:T32" si="6">S26/280</f>
        <v>0.25</v>
      </c>
      <c r="U26"/>
      <c r="V26"/>
      <c r="W26"/>
    </row>
    <row r="27" spans="1:23" ht="28.25" customHeight="1" x14ac:dyDescent="0.35">
      <c r="A27" s="182"/>
      <c r="B27" s="166" t="s">
        <v>23</v>
      </c>
      <c r="C27" s="61" t="s">
        <v>154</v>
      </c>
      <c r="D27" s="60" t="s">
        <v>24</v>
      </c>
      <c r="E27" s="60"/>
      <c r="F27" s="60" t="s">
        <v>27</v>
      </c>
      <c r="G27" s="62" t="s">
        <v>156</v>
      </c>
      <c r="H27" s="64" t="s">
        <v>50</v>
      </c>
      <c r="I27" s="60" t="s">
        <v>25</v>
      </c>
      <c r="J27" s="60" t="s">
        <v>123</v>
      </c>
      <c r="K27" s="60" t="s">
        <v>26</v>
      </c>
      <c r="L27" s="60" t="s">
        <v>122</v>
      </c>
      <c r="M27" s="63" t="s">
        <v>255</v>
      </c>
      <c r="N27" s="64"/>
      <c r="O27" s="64"/>
      <c r="P27" s="64">
        <v>2</v>
      </c>
      <c r="Q27" s="64"/>
      <c r="R27" s="65">
        <f t="shared" ref="R27:R32" si="7">((N27+P27)*IF($J27="R",2,IF($J27="E",2.5,IF($J27="F",2.5,IF($J27="G",2.5,0))))+(O27+Q27)*IF($J27="R",1,IF($J27="E",1.25,IF($J27="F",1.25,IF($J27="G",1.25,0)))))/2</f>
        <v>2.5</v>
      </c>
      <c r="S27" s="66">
        <f t="shared" ref="S27:S32" si="8">R27*28</f>
        <v>70</v>
      </c>
      <c r="T27" s="160">
        <f t="shared" si="6"/>
        <v>0.25</v>
      </c>
      <c r="U27"/>
      <c r="V27"/>
      <c r="W27"/>
    </row>
    <row r="28" spans="1:23" ht="28.25" customHeight="1" x14ac:dyDescent="0.35">
      <c r="A28" s="182"/>
      <c r="B28" s="166" t="s">
        <v>23</v>
      </c>
      <c r="C28" s="61" t="s">
        <v>154</v>
      </c>
      <c r="D28" s="60" t="s">
        <v>24</v>
      </c>
      <c r="E28" s="60"/>
      <c r="F28" s="60" t="s">
        <v>27</v>
      </c>
      <c r="G28" s="62" t="s">
        <v>156</v>
      </c>
      <c r="H28" s="64" t="s">
        <v>50</v>
      </c>
      <c r="I28" s="60" t="s">
        <v>25</v>
      </c>
      <c r="J28" s="60" t="s">
        <v>123</v>
      </c>
      <c r="K28" s="60" t="s">
        <v>26</v>
      </c>
      <c r="L28" s="60" t="s">
        <v>122</v>
      </c>
      <c r="M28" s="63" t="s">
        <v>258</v>
      </c>
      <c r="N28" s="64"/>
      <c r="O28" s="64"/>
      <c r="P28" s="64"/>
      <c r="Q28" s="64">
        <v>2</v>
      </c>
      <c r="R28" s="65">
        <f t="shared" si="7"/>
        <v>1.25</v>
      </c>
      <c r="S28" s="66">
        <f t="shared" si="8"/>
        <v>35</v>
      </c>
      <c r="T28" s="74">
        <f t="shared" si="6"/>
        <v>0.125</v>
      </c>
      <c r="U28"/>
      <c r="V28"/>
      <c r="W28"/>
    </row>
    <row r="29" spans="1:23" ht="27" customHeight="1" x14ac:dyDescent="0.35">
      <c r="A29" s="182"/>
      <c r="B29" s="166" t="s">
        <v>23</v>
      </c>
      <c r="C29" s="61" t="s">
        <v>154</v>
      </c>
      <c r="D29" s="60" t="s">
        <v>24</v>
      </c>
      <c r="E29" s="60"/>
      <c r="F29" s="60" t="s">
        <v>27</v>
      </c>
      <c r="G29" s="62" t="s">
        <v>156</v>
      </c>
      <c r="H29" s="64" t="s">
        <v>50</v>
      </c>
      <c r="I29" s="60" t="s">
        <v>25</v>
      </c>
      <c r="J29" s="60" t="s">
        <v>123</v>
      </c>
      <c r="K29" s="60" t="s">
        <v>26</v>
      </c>
      <c r="L29" s="60" t="s">
        <v>122</v>
      </c>
      <c r="M29" s="63" t="s">
        <v>258</v>
      </c>
      <c r="N29" s="64"/>
      <c r="O29" s="64"/>
      <c r="P29" s="64"/>
      <c r="Q29" s="64">
        <v>2</v>
      </c>
      <c r="R29" s="105">
        <f t="shared" si="7"/>
        <v>1.25</v>
      </c>
      <c r="S29" s="76">
        <f t="shared" si="8"/>
        <v>35</v>
      </c>
      <c r="T29" s="74">
        <f t="shared" si="6"/>
        <v>0.125</v>
      </c>
      <c r="U29"/>
      <c r="V29"/>
      <c r="W29"/>
    </row>
    <row r="30" spans="1:23" ht="27" customHeight="1" x14ac:dyDescent="0.35">
      <c r="A30" s="182"/>
      <c r="B30" s="167" t="s">
        <v>23</v>
      </c>
      <c r="C30" s="141" t="s">
        <v>201</v>
      </c>
      <c r="D30" s="69" t="s">
        <v>24</v>
      </c>
      <c r="E30" s="140">
        <v>26</v>
      </c>
      <c r="F30" s="60" t="s">
        <v>27</v>
      </c>
      <c r="G30" s="142" t="s">
        <v>202</v>
      </c>
      <c r="H30" s="64" t="s">
        <v>50</v>
      </c>
      <c r="I30" s="60" t="s">
        <v>25</v>
      </c>
      <c r="J30" s="60" t="s">
        <v>123</v>
      </c>
      <c r="K30" s="60" t="s">
        <v>29</v>
      </c>
      <c r="L30" s="60" t="s">
        <v>122</v>
      </c>
      <c r="M30" s="144"/>
      <c r="N30" s="143">
        <v>1</v>
      </c>
      <c r="O30" s="143"/>
      <c r="P30" s="143"/>
      <c r="Q30" s="143"/>
      <c r="R30" s="105">
        <f t="shared" si="7"/>
        <v>1.25</v>
      </c>
      <c r="S30" s="76">
        <f t="shared" si="8"/>
        <v>35</v>
      </c>
      <c r="T30" s="160">
        <f t="shared" si="6"/>
        <v>0.125</v>
      </c>
      <c r="U30"/>
      <c r="V30"/>
      <c r="W30"/>
    </row>
    <row r="31" spans="1:23" ht="27" customHeight="1" x14ac:dyDescent="0.35">
      <c r="A31" s="182"/>
      <c r="B31" s="167" t="s">
        <v>23</v>
      </c>
      <c r="C31" s="141" t="s">
        <v>201</v>
      </c>
      <c r="D31" s="69" t="s">
        <v>24</v>
      </c>
      <c r="E31" s="140">
        <v>26</v>
      </c>
      <c r="F31" s="60" t="s">
        <v>27</v>
      </c>
      <c r="G31" s="142" t="s">
        <v>202</v>
      </c>
      <c r="H31" s="64" t="s">
        <v>50</v>
      </c>
      <c r="I31" s="60" t="s">
        <v>25</v>
      </c>
      <c r="J31" s="60" t="s">
        <v>123</v>
      </c>
      <c r="K31" s="60" t="s">
        <v>29</v>
      </c>
      <c r="L31" s="60" t="s">
        <v>122</v>
      </c>
      <c r="M31" s="144"/>
      <c r="N31" s="143"/>
      <c r="O31" s="143">
        <v>2</v>
      </c>
      <c r="P31" s="143"/>
      <c r="Q31" s="143"/>
      <c r="R31" s="105">
        <f t="shared" si="7"/>
        <v>1.25</v>
      </c>
      <c r="S31" s="76">
        <f t="shared" si="8"/>
        <v>35</v>
      </c>
      <c r="T31" s="160">
        <f t="shared" si="6"/>
        <v>0.125</v>
      </c>
      <c r="U31"/>
      <c r="V31"/>
      <c r="W31"/>
    </row>
    <row r="32" spans="1:23" ht="27" customHeight="1" x14ac:dyDescent="0.35">
      <c r="A32" s="182"/>
      <c r="B32" s="60"/>
      <c r="C32" s="61"/>
      <c r="D32" s="60"/>
      <c r="E32" s="60"/>
      <c r="F32" s="60"/>
      <c r="G32" s="62"/>
      <c r="H32" s="64"/>
      <c r="I32" s="60"/>
      <c r="J32" s="60"/>
      <c r="K32" s="60"/>
      <c r="L32" s="60"/>
      <c r="M32" s="63"/>
      <c r="N32" s="64"/>
      <c r="O32" s="64"/>
      <c r="P32" s="64"/>
      <c r="Q32" s="64"/>
      <c r="R32" s="105">
        <f t="shared" si="7"/>
        <v>0</v>
      </c>
      <c r="S32" s="76">
        <f t="shared" si="8"/>
        <v>0</v>
      </c>
      <c r="T32" s="160">
        <f t="shared" si="6"/>
        <v>0</v>
      </c>
      <c r="U32"/>
      <c r="V32"/>
      <c r="W32"/>
    </row>
    <row r="33" spans="1:23" x14ac:dyDescent="0.35">
      <c r="A33" s="182"/>
      <c r="B33" s="8"/>
      <c r="C33" s="9"/>
      <c r="D33" s="8"/>
      <c r="E33" s="8"/>
      <c r="F33" s="8"/>
      <c r="G33" s="10" t="s">
        <v>60</v>
      </c>
      <c r="H33" s="8"/>
      <c r="I33" s="8"/>
      <c r="J33" s="8"/>
      <c r="K33" s="8"/>
      <c r="L33" s="8"/>
      <c r="M33" s="8"/>
      <c r="N33" s="48">
        <f>SUM(N26:N32)</f>
        <v>1</v>
      </c>
      <c r="O33" s="48">
        <f>SUM(O26:O32)</f>
        <v>2</v>
      </c>
      <c r="P33" s="48">
        <f>SUM(P26:P32)</f>
        <v>4</v>
      </c>
      <c r="Q33" s="48">
        <f>SUM(Q26:Q32)</f>
        <v>4</v>
      </c>
      <c r="R33" s="11">
        <f>SUM(R26:R32)</f>
        <v>10</v>
      </c>
      <c r="S33" s="39">
        <v>280</v>
      </c>
      <c r="T33" s="86">
        <v>10</v>
      </c>
      <c r="U33"/>
      <c r="V33"/>
      <c r="W33"/>
    </row>
    <row r="34" spans="1:23" ht="24" customHeight="1" x14ac:dyDescent="0.35">
      <c r="A34" s="182">
        <v>4</v>
      </c>
      <c r="B34" s="195" t="s">
        <v>61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/>
      <c r="V34"/>
      <c r="W34"/>
    </row>
    <row r="35" spans="1:23" ht="18" customHeight="1" x14ac:dyDescent="0.35">
      <c r="A35" s="182"/>
      <c r="B35" s="163" t="s">
        <v>23</v>
      </c>
      <c r="C35" s="61" t="s">
        <v>145</v>
      </c>
      <c r="D35" s="60" t="s">
        <v>24</v>
      </c>
      <c r="E35" s="60">
        <v>20</v>
      </c>
      <c r="F35" s="60" t="s">
        <v>27</v>
      </c>
      <c r="G35" s="62" t="s">
        <v>147</v>
      </c>
      <c r="H35" s="64" t="s">
        <v>50</v>
      </c>
      <c r="I35" s="60" t="s">
        <v>25</v>
      </c>
      <c r="J35" s="60" t="s">
        <v>123</v>
      </c>
      <c r="K35" s="60" t="s">
        <v>26</v>
      </c>
      <c r="L35" s="60" t="s">
        <v>122</v>
      </c>
      <c r="M35" s="63"/>
      <c r="N35" s="64"/>
      <c r="O35" s="64"/>
      <c r="P35" s="64">
        <v>2</v>
      </c>
      <c r="Q35" s="64"/>
      <c r="R35" s="65">
        <f t="shared" ref="R35:R36" si="9">((N35+P35)*IF($J35="R",2,IF($J35="E",2.5,IF($J35="F",2.5,IF($J35="G",2.5,0))))+(O35+Q35)*IF($J35="R",1,IF($J35="E",1.25,IF($J35="F",1.25,IF($J35="G",1.25,0)))))/2</f>
        <v>2.5</v>
      </c>
      <c r="S35" s="66">
        <f t="shared" ref="S35:S36" si="10">R35*28</f>
        <v>70</v>
      </c>
      <c r="T35" s="67">
        <f t="shared" ref="T35" si="11">S35/308</f>
        <v>0.22727272727272727</v>
      </c>
      <c r="U35"/>
      <c r="V35"/>
      <c r="W35"/>
    </row>
    <row r="36" spans="1:23" ht="18" customHeight="1" x14ac:dyDescent="0.35">
      <c r="A36" s="182"/>
      <c r="B36" s="163" t="s">
        <v>23</v>
      </c>
      <c r="C36" s="61" t="s">
        <v>160</v>
      </c>
      <c r="D36" s="60" t="s">
        <v>24</v>
      </c>
      <c r="E36" s="60">
        <v>21</v>
      </c>
      <c r="F36" s="60" t="s">
        <v>27</v>
      </c>
      <c r="G36" s="62" t="s">
        <v>161</v>
      </c>
      <c r="H36" s="64" t="s">
        <v>50</v>
      </c>
      <c r="I36" s="60" t="s">
        <v>25</v>
      </c>
      <c r="J36" s="60" t="s">
        <v>123</v>
      </c>
      <c r="K36" s="60" t="s">
        <v>26</v>
      </c>
      <c r="L36" s="60" t="s">
        <v>122</v>
      </c>
      <c r="M36" s="63"/>
      <c r="N36" s="64"/>
      <c r="O36" s="64"/>
      <c r="P36" s="64">
        <v>2</v>
      </c>
      <c r="Q36" s="64"/>
      <c r="R36" s="65">
        <f t="shared" si="9"/>
        <v>2.5</v>
      </c>
      <c r="S36" s="66">
        <f t="shared" si="10"/>
        <v>70</v>
      </c>
      <c r="T36" s="74">
        <f>S36/308</f>
        <v>0.22727272727272727</v>
      </c>
      <c r="U36"/>
      <c r="V36"/>
      <c r="W36"/>
    </row>
    <row r="37" spans="1:23" ht="18" customHeight="1" x14ac:dyDescent="0.35">
      <c r="A37" s="182"/>
      <c r="B37" s="167" t="s">
        <v>23</v>
      </c>
      <c r="C37" s="141" t="s">
        <v>192</v>
      </c>
      <c r="D37" s="60" t="s">
        <v>24</v>
      </c>
      <c r="E37" s="140">
        <v>11</v>
      </c>
      <c r="F37" s="69" t="s">
        <v>27</v>
      </c>
      <c r="G37" s="142" t="s">
        <v>193</v>
      </c>
      <c r="H37" s="72" t="s">
        <v>50</v>
      </c>
      <c r="I37" s="69" t="s">
        <v>25</v>
      </c>
      <c r="J37" s="69" t="s">
        <v>123</v>
      </c>
      <c r="K37" s="69" t="s">
        <v>254</v>
      </c>
      <c r="L37" s="69" t="s">
        <v>122</v>
      </c>
      <c r="M37" s="144"/>
      <c r="N37" s="143"/>
      <c r="O37" s="143"/>
      <c r="P37" s="143"/>
      <c r="Q37" s="143">
        <v>2</v>
      </c>
      <c r="R37" s="87">
        <f>((N37+P37)*IF($J37="R",2,IF($J37="E",2.5,IF($J37="F",2.5,IF($J37="G",2.5,0))))+(O37+Q37)*IF($J37="R",1,IF($J37="E",1.25,IF($J37="F",1.25,IF($J37="G",1.25,0)))))/2</f>
        <v>1.25</v>
      </c>
      <c r="S37" s="88">
        <f>R37*28</f>
        <v>35</v>
      </c>
      <c r="T37" s="74">
        <f>S37/308</f>
        <v>0.11363636363636363</v>
      </c>
      <c r="U37"/>
      <c r="V37"/>
      <c r="W37"/>
    </row>
    <row r="38" spans="1:23" ht="18" customHeight="1" x14ac:dyDescent="0.35">
      <c r="A38" s="182"/>
      <c r="B38" s="163" t="s">
        <v>23</v>
      </c>
      <c r="C38" s="61" t="s">
        <v>174</v>
      </c>
      <c r="D38" s="60" t="s">
        <v>24</v>
      </c>
      <c r="E38" s="60">
        <v>23</v>
      </c>
      <c r="F38" s="60" t="s">
        <v>27</v>
      </c>
      <c r="G38" s="62" t="s">
        <v>175</v>
      </c>
      <c r="H38" s="64" t="s">
        <v>50</v>
      </c>
      <c r="I38" s="60" t="s">
        <v>25</v>
      </c>
      <c r="J38" s="60" t="s">
        <v>123</v>
      </c>
      <c r="K38" s="60" t="s">
        <v>254</v>
      </c>
      <c r="L38" s="60" t="s">
        <v>122</v>
      </c>
      <c r="M38" s="63"/>
      <c r="N38" s="64">
        <v>1</v>
      </c>
      <c r="O38" s="64"/>
      <c r="P38" s="64"/>
      <c r="Q38" s="64"/>
      <c r="R38" s="65">
        <f>((N38+P38)*IF($J38="R",2,IF($J38="E",2.5,IF($J38="F",2.5,IF($J38="G",2.5,0))))+(O38+Q38)*IF($J38="R",1,IF($J38="E",1.25,IF($J38="F",1.25,IF($J38="G",1.25,0)))))/2</f>
        <v>1.25</v>
      </c>
      <c r="S38" s="66">
        <f>R38*28</f>
        <v>35</v>
      </c>
      <c r="T38" s="74">
        <f>S38/308</f>
        <v>0.11363636363636363</v>
      </c>
      <c r="U38"/>
      <c r="V38"/>
      <c r="W38"/>
    </row>
    <row r="39" spans="1:23" ht="18" customHeight="1" x14ac:dyDescent="0.35">
      <c r="A39" s="182"/>
      <c r="B39" s="163" t="s">
        <v>35</v>
      </c>
      <c r="C39" s="61" t="s">
        <v>265</v>
      </c>
      <c r="D39" s="60" t="s">
        <v>24</v>
      </c>
      <c r="E39" s="60">
        <v>24</v>
      </c>
      <c r="F39" s="60" t="s">
        <v>27</v>
      </c>
      <c r="G39" s="62" t="s">
        <v>165</v>
      </c>
      <c r="H39" s="64" t="s">
        <v>50</v>
      </c>
      <c r="I39" s="60" t="s">
        <v>25</v>
      </c>
      <c r="J39" s="60" t="s">
        <v>123</v>
      </c>
      <c r="K39" s="60" t="s">
        <v>26</v>
      </c>
      <c r="L39" s="60" t="s">
        <v>122</v>
      </c>
      <c r="M39" s="63"/>
      <c r="N39" s="64"/>
      <c r="O39" s="64"/>
      <c r="P39" s="64"/>
      <c r="Q39" s="64">
        <v>1</v>
      </c>
      <c r="R39" s="175">
        <f>((N39+P39)*IF($J39="R",2,IF($J39="E",2.5,IF($J39="F",2.5,IF($J39="G",2.5,0))))+(O39+Q39)*IF($J39="R",1,IF($J39="E",1.25,IF($J39="F",1.25,IF($J39="G",1.25,0)))))/2</f>
        <v>0.625</v>
      </c>
      <c r="S39" s="66">
        <f>R39*28</f>
        <v>17.5</v>
      </c>
      <c r="T39" s="159">
        <f>S39/308</f>
        <v>5.6818181818181816E-2</v>
      </c>
      <c r="U39"/>
      <c r="V39"/>
      <c r="W39"/>
    </row>
    <row r="40" spans="1:23" ht="18" customHeight="1" x14ac:dyDescent="0.35">
      <c r="A40" s="182"/>
      <c r="B40" s="61"/>
      <c r="C40" s="61"/>
      <c r="D40" s="60"/>
      <c r="E40" s="60"/>
      <c r="F40" s="60"/>
      <c r="G40" s="62"/>
      <c r="H40" s="64"/>
      <c r="I40" s="60"/>
      <c r="J40" s="60"/>
      <c r="K40" s="60"/>
      <c r="L40" s="60"/>
      <c r="M40" s="63"/>
      <c r="N40" s="64"/>
      <c r="O40" s="64"/>
      <c r="P40" s="64"/>
      <c r="Q40" s="64"/>
      <c r="R40" s="65"/>
      <c r="S40" s="66"/>
      <c r="T40" s="74"/>
      <c r="U40"/>
      <c r="V40"/>
      <c r="W40"/>
    </row>
    <row r="41" spans="1:23" s="1" customFormat="1" ht="15" customHeight="1" x14ac:dyDescent="0.35">
      <c r="A41" s="183"/>
      <c r="B41" s="12"/>
      <c r="C41" s="13"/>
      <c r="D41" s="12"/>
      <c r="E41" s="12"/>
      <c r="F41" s="12"/>
      <c r="G41" s="10" t="s">
        <v>62</v>
      </c>
      <c r="H41" s="12"/>
      <c r="I41" s="12"/>
      <c r="J41" s="12"/>
      <c r="K41" s="12"/>
      <c r="L41" s="12"/>
      <c r="M41" s="12"/>
      <c r="N41" s="48"/>
      <c r="O41" s="48"/>
      <c r="P41" s="48">
        <f>SUM(P35:P35)</f>
        <v>2</v>
      </c>
      <c r="Q41" s="48">
        <f>SUM(Q35:Q35)</f>
        <v>0</v>
      </c>
      <c r="R41" s="11">
        <f>SUM(R35:R40)</f>
        <v>8.125</v>
      </c>
      <c r="S41" s="40">
        <v>308</v>
      </c>
      <c r="T41" s="103">
        <v>11</v>
      </c>
      <c r="U41"/>
      <c r="V41"/>
      <c r="W41"/>
    </row>
    <row r="42" spans="1:23" s="1" customFormat="1" ht="25.75" customHeight="1" x14ac:dyDescent="0.4">
      <c r="A42" s="181">
        <v>5</v>
      </c>
      <c r="B42" s="184" t="s">
        <v>63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/>
      <c r="V42"/>
      <c r="W42"/>
    </row>
    <row r="43" spans="1:23" ht="17.399999999999999" customHeight="1" x14ac:dyDescent="0.35">
      <c r="A43" s="182"/>
      <c r="B43" s="163" t="s">
        <v>35</v>
      </c>
      <c r="C43" s="61" t="s">
        <v>157</v>
      </c>
      <c r="D43" s="60" t="s">
        <v>24</v>
      </c>
      <c r="E43" s="60">
        <v>17</v>
      </c>
      <c r="F43" s="60" t="s">
        <v>27</v>
      </c>
      <c r="G43" s="62" t="s">
        <v>158</v>
      </c>
      <c r="H43" s="64" t="s">
        <v>50</v>
      </c>
      <c r="I43" s="60" t="s">
        <v>25</v>
      </c>
      <c r="J43" s="60" t="s">
        <v>123</v>
      </c>
      <c r="K43" s="60" t="s">
        <v>26</v>
      </c>
      <c r="L43" s="60" t="s">
        <v>122</v>
      </c>
      <c r="M43" s="63"/>
      <c r="N43" s="64"/>
      <c r="O43" s="64"/>
      <c r="P43" s="64">
        <v>2</v>
      </c>
      <c r="Q43" s="64"/>
      <c r="R43" s="65">
        <f t="shared" ref="R43" si="12">((N43+P43)*IF($J43="R",2,IF($J43="E",2.5,IF($J43="F",2.5,IF($J43="G",2.5,0))))+(O43+Q43)*IF($J43="R",1,IF($J43="E",1.25,IF($J43="F",1.25,IF($J43="G",1.25,0)))))/2</f>
        <v>2.5</v>
      </c>
      <c r="S43" s="66">
        <f t="shared" ref="S43" si="13">R43*28</f>
        <v>70</v>
      </c>
      <c r="T43" s="170">
        <f>S43/336</f>
        <v>0.20833333333333334</v>
      </c>
      <c r="U43"/>
      <c r="V43"/>
      <c r="W43"/>
    </row>
    <row r="44" spans="1:23" ht="17.399999999999999" customHeight="1" x14ac:dyDescent="0.35">
      <c r="A44" s="182"/>
      <c r="B44" s="163" t="s">
        <v>35</v>
      </c>
      <c r="C44" s="61" t="s">
        <v>157</v>
      </c>
      <c r="D44" s="60" t="s">
        <v>24</v>
      </c>
      <c r="E44" s="60">
        <v>17</v>
      </c>
      <c r="F44" s="60" t="s">
        <v>27</v>
      </c>
      <c r="G44" s="62" t="s">
        <v>158</v>
      </c>
      <c r="H44" s="64" t="s">
        <v>50</v>
      </c>
      <c r="I44" s="60" t="s">
        <v>25</v>
      </c>
      <c r="J44" s="60" t="s">
        <v>123</v>
      </c>
      <c r="K44" s="60" t="s">
        <v>26</v>
      </c>
      <c r="L44" s="60" t="s">
        <v>122</v>
      </c>
      <c r="M44" s="63" t="s">
        <v>263</v>
      </c>
      <c r="N44" s="64"/>
      <c r="O44" s="64"/>
      <c r="P44" s="64"/>
      <c r="Q44" s="64">
        <v>4</v>
      </c>
      <c r="R44" s="65">
        <f t="shared" ref="R44" si="14">((N44+P44)*IF($J44="R",2,IF($J44="E",2.5,IF($J44="F",2.5,IF($J44="G",2.5,0))))+(O44+Q44)*IF($J44="R",1,IF($J44="E",1.25,IF($J44="F",1.25,IF($J44="G",1.25,0)))))/2</f>
        <v>2.5</v>
      </c>
      <c r="S44" s="66">
        <f t="shared" ref="S44" si="15">R44*28</f>
        <v>70</v>
      </c>
      <c r="T44" s="170">
        <f>S44/336</f>
        <v>0.20833333333333334</v>
      </c>
      <c r="U44"/>
      <c r="V44"/>
      <c r="W44"/>
    </row>
    <row r="45" spans="1:23" ht="26" x14ac:dyDescent="0.35">
      <c r="A45" s="182"/>
      <c r="B45" s="167" t="s">
        <v>23</v>
      </c>
      <c r="C45" s="141" t="s">
        <v>209</v>
      </c>
      <c r="D45" s="69" t="s">
        <v>24</v>
      </c>
      <c r="E45" s="140">
        <v>32</v>
      </c>
      <c r="F45" s="69" t="s">
        <v>27</v>
      </c>
      <c r="G45" s="142" t="s">
        <v>210</v>
      </c>
      <c r="H45" s="72" t="s">
        <v>50</v>
      </c>
      <c r="I45" s="69" t="s">
        <v>25</v>
      </c>
      <c r="J45" s="69" t="s">
        <v>123</v>
      </c>
      <c r="K45" s="60" t="s">
        <v>29</v>
      </c>
      <c r="L45" s="69" t="s">
        <v>122</v>
      </c>
      <c r="M45" s="144"/>
      <c r="N45" s="143"/>
      <c r="O45" s="143"/>
      <c r="P45" s="143">
        <v>2</v>
      </c>
      <c r="Q45" s="143"/>
      <c r="R45" s="65">
        <f>((N45+P45)*IF($J45="R",2,IF($J45="E",2.5,IF($J45="F",2.5,IF($J45="G",2.5,0))))+(O45+Q45)*IF($J45="R",1,IF($J45="E",1.25,IF($J45="F",1.25,IF($J45="G",1.25,0)))))/2</f>
        <v>2.5</v>
      </c>
      <c r="S45" s="66">
        <f>R45*28</f>
        <v>70</v>
      </c>
      <c r="T45" s="170">
        <f>S45/336</f>
        <v>0.20833333333333334</v>
      </c>
      <c r="U45"/>
      <c r="V45"/>
      <c r="W45"/>
    </row>
    <row r="46" spans="1:23" ht="17.399999999999999" customHeight="1" x14ac:dyDescent="0.35">
      <c r="A46" s="182"/>
      <c r="B46" s="167" t="s">
        <v>23</v>
      </c>
      <c r="C46" s="61" t="s">
        <v>185</v>
      </c>
      <c r="D46" s="60" t="s">
        <v>24</v>
      </c>
      <c r="E46" s="60"/>
      <c r="F46" s="60" t="s">
        <v>27</v>
      </c>
      <c r="G46" s="62" t="s">
        <v>186</v>
      </c>
      <c r="H46" s="64" t="s">
        <v>50</v>
      </c>
      <c r="I46" s="60" t="s">
        <v>25</v>
      </c>
      <c r="J46" s="60" t="s">
        <v>123</v>
      </c>
      <c r="K46" s="60" t="s">
        <v>254</v>
      </c>
      <c r="L46" s="60" t="s">
        <v>122</v>
      </c>
      <c r="M46" s="63"/>
      <c r="N46" s="64"/>
      <c r="O46" s="64"/>
      <c r="P46" s="64">
        <v>2</v>
      </c>
      <c r="Q46" s="64"/>
      <c r="R46" s="65">
        <f t="shared" ref="R46" si="16">((N46+P46)*IF($J46="R",2,IF($J46="E",2.5,IF($J46="F",2.5,IF($J46="G",2.5,0))))+(O46+Q46)*IF($J46="R",1,IF($J46="E",1.25,IF($J46="F",1.25,IF($J46="G",1.25,0)))))/2</f>
        <v>2.5</v>
      </c>
      <c r="S46" s="66">
        <f t="shared" ref="S46" si="17">R46*28</f>
        <v>70</v>
      </c>
      <c r="T46" s="170">
        <f t="shared" ref="T46:T54" si="18">S46/336</f>
        <v>0.20833333333333334</v>
      </c>
      <c r="U46"/>
      <c r="V46"/>
      <c r="W46"/>
    </row>
    <row r="47" spans="1:23" ht="17.399999999999999" customHeight="1" x14ac:dyDescent="0.35">
      <c r="A47" s="182"/>
      <c r="B47" s="171" t="s">
        <v>23</v>
      </c>
      <c r="C47" s="70" t="s">
        <v>185</v>
      </c>
      <c r="D47" s="69" t="s">
        <v>24</v>
      </c>
      <c r="E47" s="69"/>
      <c r="F47" s="69" t="s">
        <v>27</v>
      </c>
      <c r="G47" s="71" t="s">
        <v>186</v>
      </c>
      <c r="H47" s="72" t="s">
        <v>50</v>
      </c>
      <c r="I47" s="69" t="s">
        <v>25</v>
      </c>
      <c r="J47" s="69" t="s">
        <v>123</v>
      </c>
      <c r="K47" s="69" t="s">
        <v>254</v>
      </c>
      <c r="L47" s="69" t="s">
        <v>122</v>
      </c>
      <c r="M47" s="73"/>
      <c r="N47" s="72"/>
      <c r="O47" s="72"/>
      <c r="P47" s="72"/>
      <c r="Q47" s="72">
        <v>2</v>
      </c>
      <c r="R47" s="87">
        <f t="shared" ref="R47" si="19">((N47+P47)*IF($J47="R",2,IF($J47="E",2.5,IF($J47="F",2.5,IF($J47="G",2.5,0))))+(O47+Q47)*IF($J47="R",1,IF($J47="E",1.25,IF($J47="F",1.25,IF($J47="G",1.25,0)))))/2</f>
        <v>1.25</v>
      </c>
      <c r="S47" s="88">
        <f t="shared" ref="S47" si="20">R47*28</f>
        <v>35</v>
      </c>
      <c r="T47" s="170">
        <f t="shared" si="18"/>
        <v>0.10416666666666667</v>
      </c>
      <c r="U47"/>
      <c r="V47"/>
      <c r="W47"/>
    </row>
    <row r="48" spans="1:23" ht="17.399999999999999" customHeight="1" x14ac:dyDescent="0.35">
      <c r="A48" s="182"/>
      <c r="B48" s="163" t="s">
        <v>149</v>
      </c>
      <c r="C48" s="61" t="s">
        <v>242</v>
      </c>
      <c r="D48" s="60" t="s">
        <v>24</v>
      </c>
      <c r="E48" s="60"/>
      <c r="F48" s="60" t="s">
        <v>27</v>
      </c>
      <c r="G48" s="62" t="s">
        <v>236</v>
      </c>
      <c r="H48" s="64" t="s">
        <v>50</v>
      </c>
      <c r="I48" s="60" t="s">
        <v>25</v>
      </c>
      <c r="J48" s="60" t="s">
        <v>123</v>
      </c>
      <c r="K48" s="60" t="s">
        <v>30</v>
      </c>
      <c r="L48" s="60" t="s">
        <v>122</v>
      </c>
      <c r="M48" s="63"/>
      <c r="N48" s="64"/>
      <c r="O48" s="64"/>
      <c r="P48" s="64"/>
      <c r="Q48" s="64">
        <v>4</v>
      </c>
      <c r="R48" s="65">
        <f t="shared" ref="R48" si="21">((N48+P48)*IF($J48="R",2,IF($J48="E",2.5,IF($J48="F",2.5,IF($J48="G",2.5,0))))+(O48+Q48)*IF($J48="R",1,IF($J48="E",1.25,IF($J48="F",1.25,IF($J48="G",1.25,0)))))/2</f>
        <v>2.5</v>
      </c>
      <c r="S48" s="66">
        <f t="shared" ref="S48" si="22">R48*28</f>
        <v>70</v>
      </c>
      <c r="T48" s="170">
        <f t="shared" si="18"/>
        <v>0.20833333333333334</v>
      </c>
      <c r="U48"/>
      <c r="V48"/>
      <c r="W48"/>
    </row>
    <row r="49" spans="1:23" ht="17.399999999999999" customHeight="1" x14ac:dyDescent="0.35">
      <c r="A49" s="182"/>
      <c r="B49" s="167" t="s">
        <v>149</v>
      </c>
      <c r="C49" s="141" t="s">
        <v>199</v>
      </c>
      <c r="D49" s="60" t="s">
        <v>24</v>
      </c>
      <c r="E49" s="140">
        <v>10</v>
      </c>
      <c r="F49" s="60" t="s">
        <v>27</v>
      </c>
      <c r="G49" s="142" t="s">
        <v>200</v>
      </c>
      <c r="H49" s="64" t="s">
        <v>50</v>
      </c>
      <c r="I49" s="60" t="s">
        <v>25</v>
      </c>
      <c r="J49" s="60" t="s">
        <v>123</v>
      </c>
      <c r="K49" s="60" t="s">
        <v>29</v>
      </c>
      <c r="L49" s="60" t="s">
        <v>122</v>
      </c>
      <c r="M49" s="144"/>
      <c r="N49" s="143"/>
      <c r="O49" s="143">
        <v>2</v>
      </c>
      <c r="P49" s="143"/>
      <c r="Q49" s="143"/>
      <c r="R49" s="65">
        <f t="shared" ref="R49:R50" si="23">((N49+P49)*IF($J49="R",2,IF($J49="E",2.5,IF($J49="F",2.5,IF($J49="G",2.5,0))))+(O49+Q49)*IF($J49="R",1,IF($J49="E",1.25,IF($J49="F",1.25,IF($J49="G",1.25,0)))))/2</f>
        <v>1.25</v>
      </c>
      <c r="S49" s="66">
        <f t="shared" ref="S49:S50" si="24">R49*28</f>
        <v>35</v>
      </c>
      <c r="T49" s="170">
        <f t="shared" si="18"/>
        <v>0.10416666666666667</v>
      </c>
      <c r="U49"/>
      <c r="V49"/>
      <c r="W49"/>
    </row>
    <row r="50" spans="1:23" ht="17.399999999999999" customHeight="1" x14ac:dyDescent="0.35">
      <c r="A50" s="182"/>
      <c r="B50" s="171" t="s">
        <v>149</v>
      </c>
      <c r="C50" s="146" t="s">
        <v>199</v>
      </c>
      <c r="D50" s="69" t="s">
        <v>24</v>
      </c>
      <c r="E50" s="145">
        <v>10</v>
      </c>
      <c r="F50" s="69" t="s">
        <v>27</v>
      </c>
      <c r="G50" s="147" t="s">
        <v>200</v>
      </c>
      <c r="H50" s="72" t="s">
        <v>50</v>
      </c>
      <c r="I50" s="69" t="s">
        <v>25</v>
      </c>
      <c r="J50" s="69" t="s">
        <v>123</v>
      </c>
      <c r="K50" s="69" t="s">
        <v>29</v>
      </c>
      <c r="L50" s="69" t="s">
        <v>122</v>
      </c>
      <c r="M50" s="148"/>
      <c r="N50" s="149">
        <v>3</v>
      </c>
      <c r="O50" s="149"/>
      <c r="P50" s="149"/>
      <c r="Q50" s="149"/>
      <c r="R50" s="65">
        <f t="shared" si="23"/>
        <v>3.75</v>
      </c>
      <c r="S50" s="66">
        <f t="shared" si="24"/>
        <v>105</v>
      </c>
      <c r="T50" s="170">
        <f t="shared" si="18"/>
        <v>0.3125</v>
      </c>
      <c r="U50"/>
      <c r="V50"/>
      <c r="W50"/>
    </row>
    <row r="51" spans="1:23" ht="17.399999999999999" customHeight="1" x14ac:dyDescent="0.35">
      <c r="A51" s="182"/>
      <c r="B51" s="163" t="s">
        <v>35</v>
      </c>
      <c r="C51" s="61" t="s">
        <v>166</v>
      </c>
      <c r="D51" s="60" t="s">
        <v>24</v>
      </c>
      <c r="E51" s="60"/>
      <c r="F51" s="60" t="s">
        <v>27</v>
      </c>
      <c r="G51" s="62" t="s">
        <v>167</v>
      </c>
      <c r="H51" s="64" t="s">
        <v>50</v>
      </c>
      <c r="I51" s="60" t="s">
        <v>25</v>
      </c>
      <c r="J51" s="60" t="s">
        <v>0</v>
      </c>
      <c r="K51" s="60" t="s">
        <v>26</v>
      </c>
      <c r="L51" s="60" t="s">
        <v>122</v>
      </c>
      <c r="M51" s="63"/>
      <c r="N51" s="64">
        <v>2</v>
      </c>
      <c r="O51" s="64"/>
      <c r="P51" s="64"/>
      <c r="Q51" s="64"/>
      <c r="R51" s="65">
        <f t="shared" ref="R51:R52" si="25">((N51+P51)*IF($J51="R",2,IF($J51="E",2.5,IF($J51="F",2.5,IF($J51="G",2.5,0))))+(O51+Q51)*IF($J51="R",1,IF($J51="E",1.25,IF($J51="F",1.25,IF($J51="G",1.25,0)))))/2</f>
        <v>2</v>
      </c>
      <c r="S51" s="66">
        <f t="shared" ref="S51:S52" si="26">R51*28</f>
        <v>56</v>
      </c>
      <c r="T51" s="170">
        <f t="shared" si="18"/>
        <v>0.16666666666666666</v>
      </c>
      <c r="U51"/>
      <c r="V51"/>
      <c r="W51"/>
    </row>
    <row r="52" spans="1:23" ht="17.399999999999999" customHeight="1" x14ac:dyDescent="0.35">
      <c r="A52" s="182"/>
      <c r="B52" s="163" t="s">
        <v>35</v>
      </c>
      <c r="C52" s="61" t="s">
        <v>166</v>
      </c>
      <c r="D52" s="60" t="s">
        <v>24</v>
      </c>
      <c r="E52" s="60"/>
      <c r="F52" s="60" t="s">
        <v>27</v>
      </c>
      <c r="G52" s="62" t="s">
        <v>168</v>
      </c>
      <c r="H52" s="64" t="s">
        <v>50</v>
      </c>
      <c r="I52" s="60" t="s">
        <v>25</v>
      </c>
      <c r="J52" s="60" t="s">
        <v>0</v>
      </c>
      <c r="K52" s="60" t="s">
        <v>28</v>
      </c>
      <c r="L52" s="60" t="s">
        <v>122</v>
      </c>
      <c r="M52" s="63"/>
      <c r="N52" s="64"/>
      <c r="O52" s="64"/>
      <c r="P52" s="64">
        <v>2</v>
      </c>
      <c r="Q52" s="64"/>
      <c r="R52" s="65">
        <f t="shared" si="25"/>
        <v>2</v>
      </c>
      <c r="S52" s="66">
        <f t="shared" si="26"/>
        <v>56</v>
      </c>
      <c r="T52" s="170">
        <f t="shared" si="18"/>
        <v>0.16666666666666666</v>
      </c>
      <c r="U52"/>
      <c r="V52"/>
      <c r="W52"/>
    </row>
    <row r="53" spans="1:23" ht="17.399999999999999" customHeight="1" x14ac:dyDescent="0.35">
      <c r="A53" s="182"/>
      <c r="B53" s="171" t="s">
        <v>149</v>
      </c>
      <c r="C53" s="146" t="s">
        <v>220</v>
      </c>
      <c r="D53" s="69" t="s">
        <v>24</v>
      </c>
      <c r="E53" s="145">
        <v>5</v>
      </c>
      <c r="F53" s="69" t="s">
        <v>27</v>
      </c>
      <c r="G53" s="147" t="s">
        <v>221</v>
      </c>
      <c r="H53" s="72" t="s">
        <v>50</v>
      </c>
      <c r="I53" s="69" t="s">
        <v>25</v>
      </c>
      <c r="J53" s="69" t="s">
        <v>123</v>
      </c>
      <c r="K53" s="60" t="s">
        <v>29</v>
      </c>
      <c r="L53" s="69" t="s">
        <v>122</v>
      </c>
      <c r="M53" s="148"/>
      <c r="N53" s="149"/>
      <c r="O53" s="149"/>
      <c r="P53" s="149">
        <v>1</v>
      </c>
      <c r="Q53" s="149"/>
      <c r="R53" s="65">
        <f t="shared" ref="R53" si="27">((N53+P53)*IF($J53="R",2,IF($J53="E",2.5,IF($J53="F",2.5,IF($J53="G",2.5,0))))+(O53+Q53)*IF($J53="R",1,IF($J53="E",1.25,IF($J53="F",1.25,IF($J53="G",1.25,0)))))/2</f>
        <v>1.25</v>
      </c>
      <c r="S53" s="66">
        <f t="shared" ref="S53" si="28">R53*28</f>
        <v>35</v>
      </c>
      <c r="T53" s="170">
        <f t="shared" si="18"/>
        <v>0.10416666666666667</v>
      </c>
      <c r="U53"/>
      <c r="V53"/>
      <c r="W53"/>
    </row>
    <row r="54" spans="1:23" ht="17.399999999999999" customHeight="1" x14ac:dyDescent="0.35">
      <c r="A54" s="182"/>
      <c r="B54" s="171" t="s">
        <v>149</v>
      </c>
      <c r="C54" s="146" t="s">
        <v>220</v>
      </c>
      <c r="D54" s="69" t="s">
        <v>24</v>
      </c>
      <c r="E54" s="145">
        <v>5</v>
      </c>
      <c r="F54" s="69" t="s">
        <v>27</v>
      </c>
      <c r="G54" s="147" t="s">
        <v>221</v>
      </c>
      <c r="H54" s="72" t="s">
        <v>50</v>
      </c>
      <c r="I54" s="69" t="s">
        <v>25</v>
      </c>
      <c r="J54" s="69" t="s">
        <v>123</v>
      </c>
      <c r="K54" s="60" t="s">
        <v>29</v>
      </c>
      <c r="L54" s="69" t="s">
        <v>122</v>
      </c>
      <c r="M54" s="148"/>
      <c r="N54" s="149"/>
      <c r="O54" s="149"/>
      <c r="P54" s="149"/>
      <c r="Q54" s="149">
        <v>1</v>
      </c>
      <c r="R54" s="65">
        <f t="shared" ref="R54" si="29">((N54+P54)*IF($J54="R",2,IF($J54="E",2.5,IF($J54="F",2.5,IF($J54="G",2.5,0))))+(O54+Q54)*IF($J54="R",1,IF($J54="E",1.25,IF($J54="F",1.25,IF($J54="G",1.25,0)))))/2</f>
        <v>0.625</v>
      </c>
      <c r="S54" s="66">
        <f t="shared" ref="S54" si="30">R54*28</f>
        <v>17.5</v>
      </c>
      <c r="T54" s="170">
        <f t="shared" si="18"/>
        <v>5.2083333333333336E-2</v>
      </c>
      <c r="U54"/>
      <c r="V54"/>
      <c r="W54"/>
    </row>
    <row r="55" spans="1:23" s="1" customFormat="1" x14ac:dyDescent="0.35">
      <c r="A55" s="183"/>
      <c r="B55" s="12"/>
      <c r="C55" s="13"/>
      <c r="D55" s="12"/>
      <c r="E55" s="12"/>
      <c r="F55" s="12"/>
      <c r="G55" s="10" t="s">
        <v>64</v>
      </c>
      <c r="H55" s="12"/>
      <c r="I55" s="12"/>
      <c r="J55" s="12"/>
      <c r="K55" s="12"/>
      <c r="L55" s="12"/>
      <c r="M55" s="12"/>
      <c r="N55" s="48">
        <f>SUM(N42:N42)</f>
        <v>0</v>
      </c>
      <c r="O55" s="48">
        <f>SUM(O42:O42)</f>
        <v>0</v>
      </c>
      <c r="P55" s="48">
        <f>SUM(P42:P42)</f>
        <v>0</v>
      </c>
      <c r="Q55" s="48">
        <f>SUM(Q42:Q42)</f>
        <v>0</v>
      </c>
      <c r="R55" s="11">
        <f>SUM(R43:R54)</f>
        <v>24.625</v>
      </c>
      <c r="S55" s="51">
        <v>336</v>
      </c>
      <c r="T55" s="103">
        <v>12</v>
      </c>
      <c r="U55"/>
      <c r="V55"/>
      <c r="W55"/>
    </row>
    <row r="56" spans="1:23" s="1" customFormat="1" ht="21.65" customHeight="1" x14ac:dyDescent="0.4">
      <c r="A56" s="186">
        <v>6</v>
      </c>
      <c r="B56" s="184" t="s">
        <v>65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/>
      <c r="V56"/>
      <c r="W56"/>
    </row>
    <row r="57" spans="1:23" ht="26" x14ac:dyDescent="0.35">
      <c r="A57" s="187"/>
      <c r="B57" s="167" t="s">
        <v>149</v>
      </c>
      <c r="C57" s="141" t="s">
        <v>195</v>
      </c>
      <c r="D57" s="60" t="s">
        <v>24</v>
      </c>
      <c r="E57" s="140">
        <v>15</v>
      </c>
      <c r="F57" s="60" t="s">
        <v>27</v>
      </c>
      <c r="G57" s="142" t="s">
        <v>196</v>
      </c>
      <c r="H57" s="64" t="s">
        <v>50</v>
      </c>
      <c r="I57" s="60" t="s">
        <v>25</v>
      </c>
      <c r="J57" s="60" t="s">
        <v>123</v>
      </c>
      <c r="K57" s="60" t="s">
        <v>254</v>
      </c>
      <c r="L57" s="60" t="s">
        <v>122</v>
      </c>
      <c r="M57" s="144" t="s">
        <v>124</v>
      </c>
      <c r="N57" s="143">
        <v>0</v>
      </c>
      <c r="O57" s="143">
        <v>0</v>
      </c>
      <c r="P57" s="143"/>
      <c r="Q57" s="143">
        <v>1</v>
      </c>
      <c r="R57" s="105">
        <f>((N57+P57)*IF($J57="R",2,IF($J57="E",2.5,IF($J57="F",2.5,IF($J57="G",2.5,0))))+(O57+Q57)*IF($J57="R",1,IF($J57="E",1.25,IF($J57="F",1.25,IF($J57="G",1.25,0)))))/2</f>
        <v>0.625</v>
      </c>
      <c r="S57" s="66">
        <f>R57*28</f>
        <v>17.5</v>
      </c>
      <c r="T57" s="67">
        <f t="shared" ref="T57:T64" si="31">S57/364</f>
        <v>4.807692307692308E-2</v>
      </c>
      <c r="U57"/>
      <c r="V57"/>
      <c r="W57"/>
    </row>
    <row r="58" spans="1:23" ht="26" x14ac:dyDescent="0.35">
      <c r="A58" s="187"/>
      <c r="B58" s="163" t="s">
        <v>149</v>
      </c>
      <c r="C58" s="61" t="s">
        <v>162</v>
      </c>
      <c r="D58" s="60" t="s">
        <v>24</v>
      </c>
      <c r="E58" s="60">
        <v>15</v>
      </c>
      <c r="F58" s="60" t="s">
        <v>27</v>
      </c>
      <c r="G58" s="62" t="s">
        <v>163</v>
      </c>
      <c r="H58" s="64" t="s">
        <v>50</v>
      </c>
      <c r="I58" s="60" t="s">
        <v>25</v>
      </c>
      <c r="J58" s="60" t="s">
        <v>123</v>
      </c>
      <c r="K58" s="60" t="s">
        <v>26</v>
      </c>
      <c r="L58" s="60" t="s">
        <v>122</v>
      </c>
      <c r="M58" s="63"/>
      <c r="N58" s="64"/>
      <c r="O58" s="64"/>
      <c r="P58" s="64">
        <v>2</v>
      </c>
      <c r="Q58" s="64"/>
      <c r="R58" s="105">
        <f>((N58+P58)*IF($J58="R",2,IF($J58="E",2.5,IF($J58="F",2.5,IF($J58="G",2.5,0))))+(O58+Q58)*IF($J58="R",1,IF($J58="E",1.25,IF($J58="F",1.25,IF($J58="G",1.25,0)))))/2</f>
        <v>2.5</v>
      </c>
      <c r="S58" s="66">
        <f>R58*28</f>
        <v>70</v>
      </c>
      <c r="T58" s="161">
        <f t="shared" si="31"/>
        <v>0.19230769230769232</v>
      </c>
      <c r="U58"/>
      <c r="V58"/>
      <c r="W58"/>
    </row>
    <row r="59" spans="1:23" ht="26" x14ac:dyDescent="0.35">
      <c r="A59" s="187"/>
      <c r="B59" s="163" t="s">
        <v>149</v>
      </c>
      <c r="C59" s="61" t="s">
        <v>162</v>
      </c>
      <c r="D59" s="60" t="s">
        <v>24</v>
      </c>
      <c r="E59" s="60">
        <v>15</v>
      </c>
      <c r="F59" s="60" t="s">
        <v>27</v>
      </c>
      <c r="G59" s="62" t="s">
        <v>163</v>
      </c>
      <c r="H59" s="64" t="s">
        <v>50</v>
      </c>
      <c r="I59" s="60" t="s">
        <v>25</v>
      </c>
      <c r="J59" s="60" t="s">
        <v>123</v>
      </c>
      <c r="K59" s="60" t="s">
        <v>26</v>
      </c>
      <c r="L59" s="60" t="s">
        <v>122</v>
      </c>
      <c r="M59" s="63" t="s">
        <v>259</v>
      </c>
      <c r="N59" s="64"/>
      <c r="O59" s="64"/>
      <c r="P59" s="64"/>
      <c r="Q59" s="64">
        <v>2</v>
      </c>
      <c r="R59" s="105">
        <f>((N59+P59)*IF($J59="R",2,IF($J59="E",2.5,IF($J59="F",2.5,IF($J59="G",2.5,0))))+(O59+Q59)*IF($J59="R",1,IF($J59="E",1.25,IF($J59="F",1.25,IF($J59="G",1.25,0)))))/2</f>
        <v>1.25</v>
      </c>
      <c r="S59" s="66">
        <f>R59*28</f>
        <v>35</v>
      </c>
      <c r="T59" s="161">
        <f t="shared" si="31"/>
        <v>9.6153846153846159E-2</v>
      </c>
      <c r="U59"/>
      <c r="V59"/>
      <c r="W59"/>
    </row>
    <row r="60" spans="1:23" ht="26" x14ac:dyDescent="0.35">
      <c r="A60" s="187"/>
      <c r="B60" s="163" t="s">
        <v>149</v>
      </c>
      <c r="C60" s="61" t="s">
        <v>162</v>
      </c>
      <c r="D60" s="60" t="s">
        <v>24</v>
      </c>
      <c r="E60" s="60">
        <v>15</v>
      </c>
      <c r="F60" s="60" t="s">
        <v>27</v>
      </c>
      <c r="G60" s="62" t="s">
        <v>163</v>
      </c>
      <c r="H60" s="64" t="s">
        <v>50</v>
      </c>
      <c r="I60" s="60" t="s">
        <v>25</v>
      </c>
      <c r="J60" s="60" t="s">
        <v>123</v>
      </c>
      <c r="K60" s="60" t="s">
        <v>26</v>
      </c>
      <c r="L60" s="60" t="s">
        <v>122</v>
      </c>
      <c r="M60" s="63" t="s">
        <v>37</v>
      </c>
      <c r="N60" s="64"/>
      <c r="O60" s="64"/>
      <c r="P60" s="64"/>
      <c r="Q60" s="64">
        <v>2</v>
      </c>
      <c r="R60" s="105">
        <f>((N60+P60)*IF($J60="R",2,IF($J60="E",2.5,IF($J60="F",2.5,IF($J60="G",2.5,0))))+(O60+Q60)*IF($J60="R",1,IF($J60="E",1.25,IF($J60="F",1.25,IF($J60="G",1.25,0)))))/2</f>
        <v>1.25</v>
      </c>
      <c r="S60" s="66">
        <f>R60*28</f>
        <v>35</v>
      </c>
      <c r="T60" s="161">
        <f t="shared" si="31"/>
        <v>9.6153846153846159E-2</v>
      </c>
      <c r="U60"/>
      <c r="V60"/>
      <c r="W60"/>
    </row>
    <row r="61" spans="1:23" x14ac:dyDescent="0.35">
      <c r="A61" s="187"/>
      <c r="B61" s="163" t="s">
        <v>149</v>
      </c>
      <c r="C61" s="61" t="s">
        <v>169</v>
      </c>
      <c r="D61" s="60" t="s">
        <v>24</v>
      </c>
      <c r="E61" s="60"/>
      <c r="F61" s="60" t="s">
        <v>27</v>
      </c>
      <c r="G61" s="62" t="s">
        <v>170</v>
      </c>
      <c r="H61" s="64" t="s">
        <v>50</v>
      </c>
      <c r="I61" s="60" t="s">
        <v>25</v>
      </c>
      <c r="J61" s="60" t="s">
        <v>123</v>
      </c>
      <c r="K61" s="60" t="s">
        <v>254</v>
      </c>
      <c r="L61" s="60" t="s">
        <v>122</v>
      </c>
      <c r="M61" s="63"/>
      <c r="N61" s="64">
        <v>2</v>
      </c>
      <c r="O61" s="64"/>
      <c r="P61" s="64"/>
      <c r="Q61" s="64"/>
      <c r="R61" s="65">
        <f t="shared" ref="R61" si="32">((N61+P61)*IF($J61="R",2,IF($J61="E",2.5,IF($J61="F",2.5,IF($J61="G",2.5,0))))+(O61+Q61)*IF($J61="R",1,IF($J61="E",1.25,IF($J61="F",1.25,IF($J61="G",1.25,0)))))/2</f>
        <v>2.5</v>
      </c>
      <c r="S61" s="66">
        <f t="shared" ref="S61" si="33">R61*28</f>
        <v>70</v>
      </c>
      <c r="T61" s="161">
        <f t="shared" si="31"/>
        <v>0.19230769230769232</v>
      </c>
      <c r="U61"/>
      <c r="V61"/>
      <c r="W61"/>
    </row>
    <row r="62" spans="1:23" ht="26" x14ac:dyDescent="0.35">
      <c r="A62" s="187"/>
      <c r="B62" s="167" t="s">
        <v>149</v>
      </c>
      <c r="C62" s="141" t="s">
        <v>230</v>
      </c>
      <c r="D62" s="69" t="s">
        <v>24</v>
      </c>
      <c r="E62" s="140">
        <v>13</v>
      </c>
      <c r="F62" s="69" t="s">
        <v>27</v>
      </c>
      <c r="G62" s="142" t="s">
        <v>231</v>
      </c>
      <c r="H62" s="72" t="s">
        <v>50</v>
      </c>
      <c r="I62" s="69" t="s">
        <v>25</v>
      </c>
      <c r="J62" s="69" t="s">
        <v>123</v>
      </c>
      <c r="K62" s="69" t="s">
        <v>30</v>
      </c>
      <c r="L62" s="69" t="s">
        <v>122</v>
      </c>
      <c r="M62" s="144"/>
      <c r="N62" s="143"/>
      <c r="O62" s="143"/>
      <c r="P62" s="143">
        <v>4</v>
      </c>
      <c r="Q62" s="172"/>
      <c r="R62" s="65">
        <f t="shared" ref="R62" si="34">((N62+P62)*IF($J62="R",2,IF($J62="E",2.5,IF($J62="F",2.5,IF($J62="G",2.5,0))))+(O62+Q62)*IF($J62="R",1,IF($J62="E",1.25,IF($J62="F",1.25,IF($J62="G",1.25,0)))))/2</f>
        <v>5</v>
      </c>
      <c r="S62" s="66">
        <f t="shared" ref="S62" si="35">R62*28</f>
        <v>140</v>
      </c>
      <c r="T62" s="161">
        <f t="shared" si="31"/>
        <v>0.38461538461538464</v>
      </c>
      <c r="U62"/>
      <c r="V62"/>
      <c r="W62"/>
    </row>
    <row r="63" spans="1:23" ht="26" x14ac:dyDescent="0.35">
      <c r="A63" s="187"/>
      <c r="B63" s="163" t="s">
        <v>35</v>
      </c>
      <c r="C63" s="61" t="s">
        <v>265</v>
      </c>
      <c r="D63" s="60" t="s">
        <v>24</v>
      </c>
      <c r="E63" s="60">
        <v>24</v>
      </c>
      <c r="F63" s="60" t="s">
        <v>27</v>
      </c>
      <c r="G63" s="62" t="s">
        <v>165</v>
      </c>
      <c r="H63" s="64" t="s">
        <v>50</v>
      </c>
      <c r="I63" s="60" t="s">
        <v>25</v>
      </c>
      <c r="J63" s="60" t="s">
        <v>123</v>
      </c>
      <c r="K63" s="60" t="s">
        <v>26</v>
      </c>
      <c r="L63" s="60" t="s">
        <v>122</v>
      </c>
      <c r="M63" s="63"/>
      <c r="N63" s="64"/>
      <c r="O63" s="64"/>
      <c r="P63" s="64"/>
      <c r="Q63" s="64">
        <v>1</v>
      </c>
      <c r="R63" s="65">
        <f>((N63+P63)*IF($J63="R",2,IF($J63="E",2.5,IF($J63="F",2.5,IF($J63="G",2.5,0))))+(O63+Q63)*IF($J63="R",1,IF($J63="E",1.25,IF($J63="F",1.25,IF($J63="G",1.25,0)))))/2</f>
        <v>0.625</v>
      </c>
      <c r="S63" s="66">
        <f t="shared" ref="S63" si="36">R63*28</f>
        <v>17.5</v>
      </c>
      <c r="T63" s="161">
        <f t="shared" si="31"/>
        <v>4.807692307692308E-2</v>
      </c>
      <c r="U63"/>
      <c r="V63"/>
      <c r="W63"/>
    </row>
    <row r="64" spans="1:23" x14ac:dyDescent="0.35">
      <c r="A64" s="187"/>
      <c r="B64" s="145"/>
      <c r="C64" s="146"/>
      <c r="D64" s="69"/>
      <c r="E64" s="145"/>
      <c r="F64" s="69"/>
      <c r="G64" s="147"/>
      <c r="H64" s="72"/>
      <c r="I64" s="69"/>
      <c r="J64" s="69"/>
      <c r="K64" s="60"/>
      <c r="L64" s="69"/>
      <c r="M64" s="148"/>
      <c r="N64" s="149"/>
      <c r="O64" s="149"/>
      <c r="P64" s="149"/>
      <c r="Q64" s="149"/>
      <c r="R64" s="65">
        <f>((N64+P64)*IF($J64="R",2,IF($J64="E",2.5,IF($J64="F",2.5,IF($J64="G",2.5,0))))+(O64+Q64)*IF($J64="R",1,IF($J64="E",1.25,IF($J64="F",1.25,IF($J64="G",1.25,0)))))/2</f>
        <v>0</v>
      </c>
      <c r="S64" s="66">
        <f t="shared" ref="S64" si="37">R64*28</f>
        <v>0</v>
      </c>
      <c r="T64" s="161">
        <f t="shared" si="31"/>
        <v>0</v>
      </c>
      <c r="U64"/>
      <c r="V64"/>
      <c r="W64"/>
    </row>
    <row r="65" spans="1:23" x14ac:dyDescent="0.35">
      <c r="A65" s="187"/>
      <c r="B65" s="12"/>
      <c r="C65" s="13"/>
      <c r="D65" s="12"/>
      <c r="E65" s="12"/>
      <c r="F65" s="12"/>
      <c r="G65" s="10" t="s">
        <v>66</v>
      </c>
      <c r="H65" s="12"/>
      <c r="I65" s="12"/>
      <c r="J65" s="12"/>
      <c r="K65" s="12"/>
      <c r="L65" s="12"/>
      <c r="M65" s="12"/>
      <c r="N65" s="48">
        <f>SUM(N57:N57)</f>
        <v>0</v>
      </c>
      <c r="O65" s="48">
        <f>SUM(O57:O57)</f>
        <v>0</v>
      </c>
      <c r="P65" s="48">
        <f>SUM(P57:P57)</f>
        <v>0</v>
      </c>
      <c r="Q65" s="48">
        <f>SUM(Q57:Q57)</f>
        <v>1</v>
      </c>
      <c r="R65" s="11">
        <f>SUM(R57:R64)</f>
        <v>13.75</v>
      </c>
      <c r="S65" s="51">
        <v>364</v>
      </c>
      <c r="T65" s="86">
        <v>13</v>
      </c>
      <c r="U65"/>
      <c r="V65"/>
      <c r="W65"/>
    </row>
    <row r="66" spans="1:23" ht="15" customHeight="1" x14ac:dyDescent="0.35">
      <c r="A66" s="134"/>
      <c r="B66" s="151"/>
      <c r="C66" s="152"/>
      <c r="D66" s="153"/>
      <c r="E66" s="153"/>
      <c r="F66" s="153"/>
      <c r="G66" s="154"/>
      <c r="H66" s="153"/>
      <c r="I66" s="153"/>
      <c r="J66" s="153"/>
      <c r="K66" s="153"/>
      <c r="L66" s="153"/>
      <c r="M66" s="153"/>
      <c r="N66" s="155"/>
      <c r="O66" s="155"/>
      <c r="P66" s="155"/>
      <c r="Q66" s="155"/>
      <c r="R66" s="156"/>
      <c r="S66" s="157"/>
      <c r="T66" s="103"/>
      <c r="U66"/>
      <c r="V66"/>
      <c r="W66"/>
    </row>
    <row r="67" spans="1:23" ht="22.25" customHeight="1" x14ac:dyDescent="0.35">
      <c r="A67" s="134"/>
      <c r="B67" s="200" t="s">
        <v>85</v>
      </c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/>
      <c r="V67"/>
      <c r="W67"/>
    </row>
    <row r="68" spans="1:23" ht="25.75" customHeight="1" x14ac:dyDescent="0.35">
      <c r="A68" s="134"/>
      <c r="B68" s="60" t="s">
        <v>149</v>
      </c>
      <c r="C68" s="61" t="s">
        <v>178</v>
      </c>
      <c r="D68" s="60" t="s">
        <v>24</v>
      </c>
      <c r="E68" s="60"/>
      <c r="F68" s="60" t="s">
        <v>27</v>
      </c>
      <c r="G68" s="62" t="s">
        <v>179</v>
      </c>
      <c r="H68" s="64" t="s">
        <v>50</v>
      </c>
      <c r="I68" s="60" t="s">
        <v>25</v>
      </c>
      <c r="J68" s="60" t="s">
        <v>123</v>
      </c>
      <c r="K68" s="60" t="s">
        <v>254</v>
      </c>
      <c r="L68" s="60" t="s">
        <v>122</v>
      </c>
      <c r="M68" s="63"/>
      <c r="N68" s="64">
        <v>2</v>
      </c>
      <c r="O68" s="64">
        <v>4</v>
      </c>
      <c r="P68" s="64"/>
      <c r="Q68" s="64"/>
      <c r="R68" s="65">
        <f t="shared" ref="R68" si="38">((N68+P68)*IF($J68="R",2,IF($J68="E",2.5,IF($J68="F",2.5,IF($J68="G",2.5,0))))+(O68+Q68)*IF($J68="R",1,IF($J68="E",1.25,IF($J68="F",1.25,IF($J68="G",1.25,0)))))/2</f>
        <v>5</v>
      </c>
      <c r="S68" s="66">
        <f t="shared" si="1"/>
        <v>140</v>
      </c>
      <c r="T68" s="139"/>
      <c r="U68"/>
      <c r="V68"/>
      <c r="W68"/>
    </row>
    <row r="69" spans="1:23" ht="25.75" customHeight="1" x14ac:dyDescent="0.35">
      <c r="A69" s="134"/>
      <c r="B69" s="60" t="s">
        <v>149</v>
      </c>
      <c r="C69" s="61" t="s">
        <v>184</v>
      </c>
      <c r="D69" s="60" t="s">
        <v>24</v>
      </c>
      <c r="E69" s="60">
        <v>30</v>
      </c>
      <c r="F69" s="60" t="s">
        <v>27</v>
      </c>
      <c r="G69" s="62" t="s">
        <v>181</v>
      </c>
      <c r="H69" s="64" t="s">
        <v>50</v>
      </c>
      <c r="I69" s="60" t="s">
        <v>25</v>
      </c>
      <c r="J69" s="60" t="s">
        <v>123</v>
      </c>
      <c r="K69" s="60" t="s">
        <v>254</v>
      </c>
      <c r="L69" s="60" t="s">
        <v>122</v>
      </c>
      <c r="M69" s="63"/>
      <c r="N69" s="64"/>
      <c r="O69" s="64"/>
      <c r="P69" s="64"/>
      <c r="Q69" s="64">
        <v>3</v>
      </c>
      <c r="R69" s="65">
        <f t="shared" ref="R69" si="39">((N69+P69)*IF($J69="R",2,IF($J69="E",2.5,IF($J69="F",2.5,IF($J69="G",2.5,0))))+(O69+Q69)*IF($J69="R",1,IF($J69="E",1.25,IF($J69="F",1.25,IF($J69="G",1.25,0)))))/2</f>
        <v>1.875</v>
      </c>
      <c r="S69" s="66">
        <f t="shared" si="1"/>
        <v>52.5</v>
      </c>
      <c r="T69" s="139"/>
      <c r="U69"/>
      <c r="V69"/>
      <c r="W69"/>
    </row>
    <row r="70" spans="1:23" ht="25.75" customHeight="1" x14ac:dyDescent="0.35">
      <c r="A70" s="134"/>
      <c r="B70" s="69" t="s">
        <v>23</v>
      </c>
      <c r="C70" s="70" t="s">
        <v>187</v>
      </c>
      <c r="D70" s="69" t="s">
        <v>24</v>
      </c>
      <c r="E70" s="69">
        <v>27</v>
      </c>
      <c r="F70" s="69" t="s">
        <v>27</v>
      </c>
      <c r="G70" s="71" t="s">
        <v>188</v>
      </c>
      <c r="H70" s="72" t="s">
        <v>50</v>
      </c>
      <c r="I70" s="69" t="s">
        <v>25</v>
      </c>
      <c r="J70" s="69" t="s">
        <v>123</v>
      </c>
      <c r="K70" s="69" t="s">
        <v>254</v>
      </c>
      <c r="L70" s="69" t="s">
        <v>122</v>
      </c>
      <c r="M70" s="73"/>
      <c r="N70" s="72"/>
      <c r="O70" s="72"/>
      <c r="P70" s="72">
        <v>3</v>
      </c>
      <c r="Q70" s="72">
        <v>1</v>
      </c>
      <c r="R70" s="87">
        <f t="shared" si="0"/>
        <v>4.375</v>
      </c>
      <c r="S70" s="88">
        <f t="shared" si="1"/>
        <v>122.5</v>
      </c>
      <c r="T70" s="139"/>
      <c r="U70"/>
      <c r="V70"/>
      <c r="W70"/>
    </row>
    <row r="71" spans="1:23" ht="25.75" customHeight="1" x14ac:dyDescent="0.35">
      <c r="A71" s="134"/>
      <c r="B71" s="140" t="s">
        <v>149</v>
      </c>
      <c r="C71" s="141" t="s">
        <v>189</v>
      </c>
      <c r="D71" s="60" t="s">
        <v>24</v>
      </c>
      <c r="E71" s="140">
        <v>15</v>
      </c>
      <c r="F71" s="60" t="s">
        <v>27</v>
      </c>
      <c r="G71" s="142" t="s">
        <v>190</v>
      </c>
      <c r="H71" s="64" t="s">
        <v>50</v>
      </c>
      <c r="I71" s="60" t="s">
        <v>25</v>
      </c>
      <c r="J71" s="60" t="s">
        <v>123</v>
      </c>
      <c r="K71" s="69" t="s">
        <v>254</v>
      </c>
      <c r="L71" s="60" t="s">
        <v>122</v>
      </c>
      <c r="M71" s="144"/>
      <c r="N71" s="143"/>
      <c r="O71" s="143"/>
      <c r="P71" s="143">
        <v>2</v>
      </c>
      <c r="Q71" s="143">
        <v>2</v>
      </c>
      <c r="R71" s="65">
        <f t="shared" ref="R71:R77" si="40">((N71+P71)*IF($J71="R",2,IF($J71="E",2.5,IF($J71="F",2.5,IF($J71="G",2.5,0))))+(O71+Q71)*IF($J71="R",1,IF($J71="E",1.25,IF($J71="F",1.25,IF($J71="G",1.25,0)))))/2</f>
        <v>3.75</v>
      </c>
      <c r="S71" s="66">
        <f t="shared" ref="S71:S77" si="41">R71*28</f>
        <v>105</v>
      </c>
      <c r="T71" s="139"/>
      <c r="U71"/>
      <c r="V71"/>
      <c r="W71"/>
    </row>
    <row r="72" spans="1:23" ht="25.75" customHeight="1" x14ac:dyDescent="0.35">
      <c r="A72" s="134"/>
      <c r="B72" s="140" t="s">
        <v>23</v>
      </c>
      <c r="C72" s="141" t="s">
        <v>209</v>
      </c>
      <c r="D72" s="69" t="s">
        <v>24</v>
      </c>
      <c r="E72" s="140">
        <v>32</v>
      </c>
      <c r="F72" s="69" t="s">
        <v>27</v>
      </c>
      <c r="G72" s="142" t="s">
        <v>210</v>
      </c>
      <c r="H72" s="72" t="s">
        <v>50</v>
      </c>
      <c r="I72" s="69" t="s">
        <v>25</v>
      </c>
      <c r="J72" s="69" t="s">
        <v>123</v>
      </c>
      <c r="K72" s="60" t="s">
        <v>29</v>
      </c>
      <c r="L72" s="69" t="s">
        <v>122</v>
      </c>
      <c r="M72" s="144"/>
      <c r="N72" s="143"/>
      <c r="O72" s="143"/>
      <c r="P72" s="143">
        <v>2</v>
      </c>
      <c r="Q72" s="143">
        <v>3</v>
      </c>
      <c r="R72" s="87">
        <f t="shared" si="40"/>
        <v>4.375</v>
      </c>
      <c r="S72" s="88">
        <f t="shared" si="41"/>
        <v>122.5</v>
      </c>
      <c r="T72" s="139"/>
      <c r="U72"/>
      <c r="V72"/>
      <c r="W72"/>
    </row>
    <row r="73" spans="1:23" ht="25.75" customHeight="1" x14ac:dyDescent="0.35">
      <c r="A73" s="134"/>
      <c r="B73" s="140" t="s">
        <v>149</v>
      </c>
      <c r="C73" s="141" t="s">
        <v>213</v>
      </c>
      <c r="D73" s="60" t="s">
        <v>24</v>
      </c>
      <c r="E73" s="140"/>
      <c r="F73" s="60" t="s">
        <v>27</v>
      </c>
      <c r="G73" s="142" t="s">
        <v>212</v>
      </c>
      <c r="H73" s="64" t="s">
        <v>50</v>
      </c>
      <c r="I73" s="60" t="s">
        <v>25</v>
      </c>
      <c r="J73" s="60" t="s">
        <v>123</v>
      </c>
      <c r="K73" s="60" t="s">
        <v>29</v>
      </c>
      <c r="L73" s="60" t="s">
        <v>122</v>
      </c>
      <c r="M73" s="144"/>
      <c r="N73" s="143"/>
      <c r="O73" s="143"/>
      <c r="P73" s="143"/>
      <c r="Q73" s="143">
        <v>2</v>
      </c>
      <c r="R73" s="65">
        <f t="shared" si="40"/>
        <v>1.25</v>
      </c>
      <c r="S73" s="66">
        <f t="shared" si="41"/>
        <v>35</v>
      </c>
      <c r="T73" s="139"/>
      <c r="U73"/>
      <c r="V73"/>
      <c r="W73"/>
    </row>
    <row r="74" spans="1:23" ht="25.75" customHeight="1" x14ac:dyDescent="0.35">
      <c r="A74" s="134"/>
      <c r="B74" s="140" t="s">
        <v>31</v>
      </c>
      <c r="C74" s="141" t="s">
        <v>214</v>
      </c>
      <c r="D74" s="60" t="s">
        <v>24</v>
      </c>
      <c r="E74" s="140">
        <v>26</v>
      </c>
      <c r="F74" s="69" t="s">
        <v>27</v>
      </c>
      <c r="G74" s="142" t="s">
        <v>215</v>
      </c>
      <c r="H74" s="72" t="s">
        <v>50</v>
      </c>
      <c r="I74" s="69" t="s">
        <v>25</v>
      </c>
      <c r="J74" s="69" t="s">
        <v>123</v>
      </c>
      <c r="K74" s="60" t="s">
        <v>29</v>
      </c>
      <c r="L74" s="69" t="s">
        <v>122</v>
      </c>
      <c r="M74" s="144"/>
      <c r="N74" s="143"/>
      <c r="O74" s="143"/>
      <c r="P74" s="143">
        <v>2</v>
      </c>
      <c r="Q74" s="143">
        <v>2</v>
      </c>
      <c r="R74" s="87">
        <f t="shared" si="40"/>
        <v>3.75</v>
      </c>
      <c r="S74" s="88">
        <f t="shared" si="41"/>
        <v>105</v>
      </c>
      <c r="T74" s="139"/>
      <c r="U74"/>
      <c r="V74"/>
      <c r="W74"/>
    </row>
    <row r="75" spans="1:23" ht="25.75" customHeight="1" x14ac:dyDescent="0.35">
      <c r="A75" s="134"/>
      <c r="B75" s="140" t="s">
        <v>31</v>
      </c>
      <c r="C75" s="141" t="s">
        <v>216</v>
      </c>
      <c r="D75" s="69" t="s">
        <v>24</v>
      </c>
      <c r="E75" s="140"/>
      <c r="F75" s="60" t="s">
        <v>27</v>
      </c>
      <c r="G75" s="142" t="s">
        <v>217</v>
      </c>
      <c r="H75" s="64" t="s">
        <v>50</v>
      </c>
      <c r="I75" s="60" t="s">
        <v>25</v>
      </c>
      <c r="J75" s="60" t="s">
        <v>123</v>
      </c>
      <c r="K75" s="60" t="s">
        <v>29</v>
      </c>
      <c r="L75" s="60" t="s">
        <v>122</v>
      </c>
      <c r="M75" s="144"/>
      <c r="N75" s="143"/>
      <c r="O75" s="143"/>
      <c r="P75" s="143">
        <v>2</v>
      </c>
      <c r="Q75" s="143"/>
      <c r="R75" s="65">
        <f t="shared" si="40"/>
        <v>2.5</v>
      </c>
      <c r="S75" s="66">
        <f t="shared" si="41"/>
        <v>70</v>
      </c>
      <c r="T75" s="139"/>
      <c r="U75"/>
      <c r="V75"/>
      <c r="W75"/>
    </row>
    <row r="76" spans="1:23" ht="25.75" customHeight="1" x14ac:dyDescent="0.35">
      <c r="A76" s="134"/>
      <c r="B76" s="60" t="s">
        <v>149</v>
      </c>
      <c r="C76" s="61" t="s">
        <v>184</v>
      </c>
      <c r="D76" s="60" t="s">
        <v>24</v>
      </c>
      <c r="E76" s="60">
        <v>30</v>
      </c>
      <c r="F76" s="60" t="s">
        <v>27</v>
      </c>
      <c r="G76" s="142" t="s">
        <v>219</v>
      </c>
      <c r="H76" s="64" t="s">
        <v>50</v>
      </c>
      <c r="I76" s="60" t="s">
        <v>25</v>
      </c>
      <c r="J76" s="60" t="s">
        <v>123</v>
      </c>
      <c r="K76" s="60" t="s">
        <v>29</v>
      </c>
      <c r="L76" s="60" t="s">
        <v>122</v>
      </c>
      <c r="M76" s="144"/>
      <c r="N76" s="143">
        <v>2</v>
      </c>
      <c r="O76" s="143">
        <v>2</v>
      </c>
      <c r="P76" s="143"/>
      <c r="Q76" s="143"/>
      <c r="R76" s="65">
        <f t="shared" si="40"/>
        <v>3.75</v>
      </c>
      <c r="S76" s="66">
        <f t="shared" si="41"/>
        <v>105</v>
      </c>
      <c r="T76" s="139"/>
      <c r="U76"/>
      <c r="V76"/>
      <c r="W76"/>
    </row>
    <row r="77" spans="1:23" ht="25.75" customHeight="1" x14ac:dyDescent="0.35">
      <c r="A77" s="134"/>
      <c r="B77" s="140" t="s">
        <v>23</v>
      </c>
      <c r="C77" s="141" t="s">
        <v>224</v>
      </c>
      <c r="D77" s="69" t="s">
        <v>24</v>
      </c>
      <c r="E77" s="140"/>
      <c r="F77" s="69" t="s">
        <v>27</v>
      </c>
      <c r="G77" s="142" t="s">
        <v>225</v>
      </c>
      <c r="H77" s="72" t="s">
        <v>50</v>
      </c>
      <c r="I77" s="69" t="s">
        <v>25</v>
      </c>
      <c r="J77" s="69" t="s">
        <v>123</v>
      </c>
      <c r="K77" s="69" t="s">
        <v>30</v>
      </c>
      <c r="L77" s="69" t="s">
        <v>122</v>
      </c>
      <c r="M77" s="144"/>
      <c r="N77" s="143">
        <v>2</v>
      </c>
      <c r="O77" s="143">
        <v>4</v>
      </c>
      <c r="P77" s="143"/>
      <c r="Q77" s="143"/>
      <c r="R77" s="65">
        <f t="shared" si="40"/>
        <v>5</v>
      </c>
      <c r="S77" s="66">
        <f t="shared" si="41"/>
        <v>140</v>
      </c>
      <c r="T77" s="139"/>
      <c r="U77"/>
      <c r="V77"/>
      <c r="W77"/>
    </row>
    <row r="78" spans="1:23" ht="28.25" customHeight="1" x14ac:dyDescent="0.4">
      <c r="A78" s="190">
        <v>7</v>
      </c>
      <c r="B78" s="184" t="s">
        <v>93</v>
      </c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/>
      <c r="V78"/>
      <c r="W78"/>
    </row>
    <row r="79" spans="1:23" x14ac:dyDescent="0.35">
      <c r="A79" s="190"/>
      <c r="B79" s="163" t="s">
        <v>23</v>
      </c>
      <c r="C79" s="61" t="s">
        <v>174</v>
      </c>
      <c r="D79" s="60" t="s">
        <v>24</v>
      </c>
      <c r="E79" s="60">
        <v>23</v>
      </c>
      <c r="F79" s="60" t="s">
        <v>27</v>
      </c>
      <c r="G79" s="62" t="s">
        <v>175</v>
      </c>
      <c r="H79" s="64" t="s">
        <v>50</v>
      </c>
      <c r="I79" s="60" t="s">
        <v>25</v>
      </c>
      <c r="J79" s="60" t="s">
        <v>123</v>
      </c>
      <c r="K79" s="60" t="s">
        <v>254</v>
      </c>
      <c r="L79" s="60" t="s">
        <v>122</v>
      </c>
      <c r="M79" s="63"/>
      <c r="N79" s="64">
        <v>1</v>
      </c>
      <c r="O79" s="64"/>
      <c r="P79" s="64"/>
      <c r="Q79" s="64"/>
      <c r="R79" s="65">
        <f>((N79+P79)*IF($J79="R",2,IF($J79="E",2.5,IF($J79="F",2.5,IF($J79="G",2.5,0))))+(O79+Q79)*IF($J79="R",1,IF($J79="E",1.25,IF($J79="F",1.25,IF($J79="G",1.25,0)))))/2</f>
        <v>1.25</v>
      </c>
      <c r="S79" s="66">
        <f>R79*28</f>
        <v>35</v>
      </c>
      <c r="T79" s="67">
        <f>S79/252</f>
        <v>0.1388888888888889</v>
      </c>
      <c r="U79"/>
      <c r="V79"/>
      <c r="W79"/>
    </row>
    <row r="80" spans="1:23" x14ac:dyDescent="0.35">
      <c r="A80" s="190"/>
      <c r="B80" s="163" t="s">
        <v>23</v>
      </c>
      <c r="C80" s="61" t="s">
        <v>174</v>
      </c>
      <c r="D80" s="60" t="s">
        <v>24</v>
      </c>
      <c r="E80" s="60">
        <v>23</v>
      </c>
      <c r="F80" s="60" t="s">
        <v>27</v>
      </c>
      <c r="G80" s="62" t="s">
        <v>175</v>
      </c>
      <c r="H80" s="64" t="s">
        <v>50</v>
      </c>
      <c r="I80" s="60" t="s">
        <v>25</v>
      </c>
      <c r="J80" s="60" t="s">
        <v>123</v>
      </c>
      <c r="K80" s="60" t="s">
        <v>254</v>
      </c>
      <c r="L80" s="60" t="s">
        <v>122</v>
      </c>
      <c r="M80" s="63"/>
      <c r="N80" s="64"/>
      <c r="O80" s="64">
        <v>2</v>
      </c>
      <c r="P80" s="64"/>
      <c r="Q80" s="64"/>
      <c r="R80" s="65">
        <f>((N80+P80)*IF($J80="R",2,IF($J80="E",2.5,IF($J80="F",2.5,IF($J80="G",2.5,0))))+(O80+Q80)*IF($J80="R",1,IF($J80="E",1.25,IF($J80="F",1.25,IF($J80="G",1.25,0)))))/2</f>
        <v>1.25</v>
      </c>
      <c r="S80" s="66">
        <f>R80*28</f>
        <v>35</v>
      </c>
      <c r="T80" s="67">
        <f>S80/252</f>
        <v>0.1388888888888889</v>
      </c>
      <c r="U80"/>
      <c r="V80"/>
      <c r="W80"/>
    </row>
    <row r="81" spans="1:23" ht="26" x14ac:dyDescent="0.35">
      <c r="A81" s="190"/>
      <c r="B81" s="163" t="s">
        <v>23</v>
      </c>
      <c r="C81" s="61" t="s">
        <v>174</v>
      </c>
      <c r="D81" s="60" t="s">
        <v>24</v>
      </c>
      <c r="E81" s="60">
        <v>23</v>
      </c>
      <c r="F81" s="60" t="s">
        <v>27</v>
      </c>
      <c r="G81" s="62" t="s">
        <v>176</v>
      </c>
      <c r="H81" s="64" t="s">
        <v>50</v>
      </c>
      <c r="I81" s="60" t="s">
        <v>25</v>
      </c>
      <c r="J81" s="60" t="s">
        <v>123</v>
      </c>
      <c r="K81" s="60" t="s">
        <v>30</v>
      </c>
      <c r="L81" s="60" t="s">
        <v>122</v>
      </c>
      <c r="M81" s="63"/>
      <c r="N81" s="64">
        <v>2</v>
      </c>
      <c r="O81" s="64"/>
      <c r="P81" s="64"/>
      <c r="Q81" s="64"/>
      <c r="R81" s="65">
        <f>((N81+P81)*IF($J81="R",2,IF($J81="E",2.5,IF($J81="F",2.5,IF($J81="G",2.5,0))))+(O81+Q81)*IF($J81="R",1,IF($J81="E",1.25,IF($J81="F",1.25,IF($J81="G",1.25,0)))))/2</f>
        <v>2.5</v>
      </c>
      <c r="S81" s="66">
        <f>R81*28</f>
        <v>70</v>
      </c>
      <c r="T81" s="67">
        <f>S81/252</f>
        <v>0.27777777777777779</v>
      </c>
      <c r="U81"/>
      <c r="V81"/>
      <c r="W81"/>
    </row>
    <row r="82" spans="1:23" x14ac:dyDescent="0.35">
      <c r="A82" s="191"/>
      <c r="B82" s="12"/>
      <c r="C82" s="13"/>
      <c r="D82" s="12"/>
      <c r="E82" s="12"/>
      <c r="F82" s="12"/>
      <c r="G82" s="10" t="s">
        <v>73</v>
      </c>
      <c r="H82" s="12"/>
      <c r="I82" s="12"/>
      <c r="J82" s="12"/>
      <c r="K82" s="12"/>
      <c r="L82" s="12"/>
      <c r="M82" s="12"/>
      <c r="N82" s="48">
        <f ca="1">SUM(N78:N84)</f>
        <v>1</v>
      </c>
      <c r="O82" s="48">
        <f ca="1">SUM(O78:O84)</f>
        <v>2</v>
      </c>
      <c r="P82" s="48">
        <f ca="1">SUM(P78:P84)</f>
        <v>0</v>
      </c>
      <c r="Q82" s="48">
        <f ca="1">SUM(Q78:Q84)</f>
        <v>4</v>
      </c>
      <c r="R82" s="11">
        <f>SUM(R79:R81)</f>
        <v>5</v>
      </c>
      <c r="S82" s="51">
        <v>252</v>
      </c>
      <c r="T82" s="104">
        <v>9</v>
      </c>
      <c r="U82"/>
      <c r="V82"/>
      <c r="W82"/>
    </row>
    <row r="83" spans="1:23" s="1" customFormat="1" ht="25.25" customHeight="1" x14ac:dyDescent="0.4">
      <c r="A83" s="188">
        <v>9</v>
      </c>
      <c r="B83" s="184" t="s">
        <v>76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</row>
    <row r="84" spans="1:23" ht="26" x14ac:dyDescent="0.35">
      <c r="A84" s="189"/>
      <c r="B84" s="167" t="s">
        <v>149</v>
      </c>
      <c r="C84" s="141" t="s">
        <v>191</v>
      </c>
      <c r="D84" s="60" t="s">
        <v>24</v>
      </c>
      <c r="E84" s="140">
        <v>11</v>
      </c>
      <c r="F84" s="60" t="s">
        <v>27</v>
      </c>
      <c r="G84" s="142" t="s">
        <v>190</v>
      </c>
      <c r="H84" s="64" t="s">
        <v>50</v>
      </c>
      <c r="I84" s="60" t="s">
        <v>25</v>
      </c>
      <c r="J84" s="60" t="s">
        <v>123</v>
      </c>
      <c r="K84" s="69" t="s">
        <v>254</v>
      </c>
      <c r="L84" s="60" t="s">
        <v>122</v>
      </c>
      <c r="M84" s="144" t="s">
        <v>263</v>
      </c>
      <c r="N84" s="143"/>
      <c r="O84" s="143"/>
      <c r="P84" s="143"/>
      <c r="Q84" s="143">
        <v>2</v>
      </c>
      <c r="R84" s="65">
        <f t="shared" ref="R84:R86" si="42">((N84+P84)*IF($J84="R",2,IF($J84="E",2.5,IF($J84="F",2.5,IF($J84="G",2.5,0))))+(O84+Q84)*IF($J84="R",1,IF($J84="E",1.25,IF($J84="F",1.25,IF($J84="G",1.25,0)))))/2</f>
        <v>1.25</v>
      </c>
      <c r="S84" s="66">
        <f t="shared" ref="S84:S86" si="43">R84*28</f>
        <v>35</v>
      </c>
      <c r="T84" s="170">
        <f t="shared" ref="T84:T86" si="44">S84/336</f>
        <v>0.10416666666666667</v>
      </c>
      <c r="U84"/>
      <c r="V84"/>
      <c r="W84"/>
    </row>
    <row r="85" spans="1:23" ht="26" x14ac:dyDescent="0.35">
      <c r="A85" s="189"/>
      <c r="B85" s="167" t="s">
        <v>149</v>
      </c>
      <c r="C85" s="141" t="s">
        <v>191</v>
      </c>
      <c r="D85" s="60" t="s">
        <v>24</v>
      </c>
      <c r="E85" s="140">
        <v>11</v>
      </c>
      <c r="F85" s="60" t="s">
        <v>27</v>
      </c>
      <c r="G85" s="142" t="s">
        <v>217</v>
      </c>
      <c r="H85" s="64" t="s">
        <v>50</v>
      </c>
      <c r="I85" s="60" t="s">
        <v>25</v>
      </c>
      <c r="J85" s="60" t="s">
        <v>123</v>
      </c>
      <c r="K85" s="60" t="s">
        <v>29</v>
      </c>
      <c r="L85" s="60" t="s">
        <v>122</v>
      </c>
      <c r="M85" s="144" t="s">
        <v>263</v>
      </c>
      <c r="N85" s="143"/>
      <c r="O85" s="143"/>
      <c r="P85" s="143"/>
      <c r="Q85" s="143">
        <v>2</v>
      </c>
      <c r="R85" s="65">
        <f t="shared" si="42"/>
        <v>1.25</v>
      </c>
      <c r="S85" s="66">
        <f t="shared" si="43"/>
        <v>35</v>
      </c>
      <c r="T85" s="170">
        <f t="shared" si="44"/>
        <v>0.10416666666666667</v>
      </c>
      <c r="U85"/>
      <c r="V85"/>
      <c r="W85"/>
    </row>
    <row r="86" spans="1:23" ht="26" x14ac:dyDescent="0.35">
      <c r="A86" s="189"/>
      <c r="B86" s="167" t="s">
        <v>149</v>
      </c>
      <c r="C86" s="141" t="s">
        <v>191</v>
      </c>
      <c r="D86" s="60" t="s">
        <v>24</v>
      </c>
      <c r="E86" s="140">
        <v>11</v>
      </c>
      <c r="F86" s="60" t="s">
        <v>27</v>
      </c>
      <c r="G86" s="142" t="s">
        <v>218</v>
      </c>
      <c r="H86" s="64" t="s">
        <v>50</v>
      </c>
      <c r="I86" s="60" t="s">
        <v>25</v>
      </c>
      <c r="J86" s="60" t="s">
        <v>123</v>
      </c>
      <c r="K86" s="60" t="s">
        <v>29</v>
      </c>
      <c r="L86" s="60" t="s">
        <v>122</v>
      </c>
      <c r="M86" s="144" t="s">
        <v>257</v>
      </c>
      <c r="N86" s="143"/>
      <c r="O86" s="143"/>
      <c r="P86" s="143"/>
      <c r="Q86" s="143">
        <v>2</v>
      </c>
      <c r="R86" s="65">
        <f t="shared" si="42"/>
        <v>1.25</v>
      </c>
      <c r="S86" s="66">
        <f t="shared" si="43"/>
        <v>35</v>
      </c>
      <c r="T86" s="170">
        <f t="shared" si="44"/>
        <v>0.10416666666666667</v>
      </c>
      <c r="U86"/>
      <c r="V86"/>
      <c r="W86"/>
    </row>
    <row r="87" spans="1:23" ht="24" customHeight="1" x14ac:dyDescent="0.35">
      <c r="A87" s="189"/>
      <c r="B87" s="15"/>
      <c r="C87" s="16"/>
      <c r="D87" s="15"/>
      <c r="E87" s="15"/>
      <c r="F87" s="15"/>
      <c r="G87" s="10" t="s">
        <v>94</v>
      </c>
      <c r="H87" s="15"/>
      <c r="I87" s="15"/>
      <c r="J87" s="15"/>
      <c r="K87" s="15"/>
      <c r="L87" s="15"/>
      <c r="M87" s="17"/>
      <c r="N87" s="49"/>
      <c r="O87" s="49"/>
      <c r="P87" s="49"/>
      <c r="Q87" s="49"/>
      <c r="R87" s="18">
        <f>SUM(R84:R86)</f>
        <v>3.75</v>
      </c>
      <c r="S87" s="52">
        <v>336</v>
      </c>
      <c r="T87" s="77"/>
      <c r="U87"/>
      <c r="V87"/>
      <c r="W87"/>
    </row>
    <row r="88" spans="1:23" ht="28.75" customHeight="1" x14ac:dyDescent="0.35">
      <c r="A88" s="75"/>
      <c r="B88" s="192" t="s">
        <v>53</v>
      </c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4"/>
      <c r="U88"/>
      <c r="V88"/>
      <c r="W88"/>
    </row>
    <row r="89" spans="1:23" ht="28.75" customHeight="1" x14ac:dyDescent="0.35">
      <c r="A89" s="197">
        <v>10</v>
      </c>
      <c r="B89" s="163" t="s">
        <v>23</v>
      </c>
      <c r="C89" s="61" t="s">
        <v>137</v>
      </c>
      <c r="D89" s="60" t="s">
        <v>24</v>
      </c>
      <c r="E89" s="60">
        <v>16</v>
      </c>
      <c r="F89" s="60" t="s">
        <v>27</v>
      </c>
      <c r="G89" s="62" t="s">
        <v>138</v>
      </c>
      <c r="H89" s="64" t="s">
        <v>50</v>
      </c>
      <c r="I89" s="60" t="s">
        <v>25</v>
      </c>
      <c r="J89" s="60" t="s">
        <v>123</v>
      </c>
      <c r="K89" s="60" t="s">
        <v>26</v>
      </c>
      <c r="L89" s="60" t="s">
        <v>122</v>
      </c>
      <c r="M89" s="63"/>
      <c r="N89" s="64">
        <v>1</v>
      </c>
      <c r="O89" s="64"/>
      <c r="P89" s="64"/>
      <c r="Q89" s="64"/>
      <c r="R89" s="65">
        <f t="shared" ref="R89" si="45">((N89+P89)*IF($J89="R",2,IF($J89="E",2.5,IF($J89="F",2.5,IF($J89="G",2.5,0))))+(O89+Q89)*IF($J89="R",1,IF($J89="E",1.25,IF($J89="F",1.25,IF($J89="G",1.25,0)))))/2</f>
        <v>1.25</v>
      </c>
      <c r="S89" s="66">
        <f t="shared" ref="S89" si="46">R89*28</f>
        <v>35</v>
      </c>
      <c r="T89" s="162">
        <f>S89/448</f>
        <v>7.8125E-2</v>
      </c>
      <c r="U89"/>
      <c r="V89"/>
      <c r="W89"/>
    </row>
    <row r="90" spans="1:23" ht="23.4" customHeight="1" x14ac:dyDescent="0.35">
      <c r="A90" s="198"/>
      <c r="B90" s="163" t="s">
        <v>31</v>
      </c>
      <c r="C90" s="61" t="s">
        <v>78</v>
      </c>
      <c r="D90" s="60" t="s">
        <v>24</v>
      </c>
      <c r="E90" s="60">
        <v>28</v>
      </c>
      <c r="F90" s="60" t="s">
        <v>27</v>
      </c>
      <c r="G90" s="62" t="s">
        <v>125</v>
      </c>
      <c r="H90" s="64" t="s">
        <v>50</v>
      </c>
      <c r="I90" s="60" t="s">
        <v>25</v>
      </c>
      <c r="J90" s="60" t="s">
        <v>123</v>
      </c>
      <c r="K90" s="60" t="s">
        <v>26</v>
      </c>
      <c r="L90" s="60" t="s">
        <v>122</v>
      </c>
      <c r="M90" s="63" t="s">
        <v>124</v>
      </c>
      <c r="N90" s="64">
        <v>1</v>
      </c>
      <c r="O90" s="68"/>
      <c r="P90" s="64"/>
      <c r="Q90" s="68"/>
      <c r="R90" s="65">
        <f>((N90+P90)*IF($J90="R",2,IF($J90="E",2.5,IF($J90="F",2.5,IF($J90="G",2.5,0))))+(O90+Q90)*IF($J90="R",1,IF($J90="E",1.25,IF($J90="F",1.25,IF($J90="G",1.25,0)))))/2</f>
        <v>1.25</v>
      </c>
      <c r="S90" s="66">
        <f t="shared" ref="S90:S95" si="47">R90*28</f>
        <v>35</v>
      </c>
      <c r="T90" s="67">
        <f>S90/448</f>
        <v>7.8125E-2</v>
      </c>
      <c r="U90"/>
      <c r="V90"/>
      <c r="W90"/>
    </row>
    <row r="91" spans="1:23" ht="21" customHeight="1" x14ac:dyDescent="0.35">
      <c r="A91" s="198"/>
      <c r="B91" s="163" t="s">
        <v>31</v>
      </c>
      <c r="C91" s="61" t="s">
        <v>139</v>
      </c>
      <c r="D91" s="60" t="s">
        <v>24</v>
      </c>
      <c r="E91" s="60">
        <v>34</v>
      </c>
      <c r="F91" s="60" t="s">
        <v>27</v>
      </c>
      <c r="G91" s="62" t="s">
        <v>140</v>
      </c>
      <c r="H91" s="64" t="s">
        <v>50</v>
      </c>
      <c r="I91" s="60" t="s">
        <v>25</v>
      </c>
      <c r="J91" s="60" t="s">
        <v>123</v>
      </c>
      <c r="K91" s="60" t="s">
        <v>26</v>
      </c>
      <c r="L91" s="60" t="s">
        <v>122</v>
      </c>
      <c r="M91" s="63" t="s">
        <v>124</v>
      </c>
      <c r="N91" s="64">
        <v>2</v>
      </c>
      <c r="O91" s="64">
        <v>2</v>
      </c>
      <c r="P91" s="64"/>
      <c r="Q91" s="64"/>
      <c r="R91" s="65">
        <f>((N91+P91)*IF($J91="R",2,IF($J91="E",2.5,IF($J91="F",2.5,IF($J91="G",2.5,0))))+(O91+Q91)*IF($J91="R",1,IF($J91="E",1.25,IF($J91="F",1.25,IF($J91="G",1.25,0)))))/2</f>
        <v>3.75</v>
      </c>
      <c r="S91" s="66">
        <f t="shared" si="47"/>
        <v>105</v>
      </c>
      <c r="T91" s="67">
        <f>S91/448</f>
        <v>0.234375</v>
      </c>
      <c r="U91"/>
      <c r="V91"/>
      <c r="W91"/>
    </row>
    <row r="92" spans="1:23" ht="20.25" customHeight="1" x14ac:dyDescent="0.35">
      <c r="A92" s="198"/>
      <c r="B92" s="166" t="s">
        <v>35</v>
      </c>
      <c r="C92" s="61" t="s">
        <v>143</v>
      </c>
      <c r="D92" s="60" t="s">
        <v>24</v>
      </c>
      <c r="E92" s="60">
        <v>17</v>
      </c>
      <c r="F92" s="60" t="s">
        <v>27</v>
      </c>
      <c r="G92" s="62" t="s">
        <v>144</v>
      </c>
      <c r="H92" s="64" t="s">
        <v>50</v>
      </c>
      <c r="I92" s="60" t="s">
        <v>25</v>
      </c>
      <c r="J92" s="60" t="s">
        <v>0</v>
      </c>
      <c r="K92" s="60" t="s">
        <v>26</v>
      </c>
      <c r="L92" s="60" t="s">
        <v>122</v>
      </c>
      <c r="M92" s="63" t="s">
        <v>124</v>
      </c>
      <c r="N92" s="64">
        <v>2</v>
      </c>
      <c r="O92" s="64">
        <v>2</v>
      </c>
      <c r="P92" s="64"/>
      <c r="Q92" s="64"/>
      <c r="R92" s="65">
        <f t="shared" ref="R92:R93" si="48">((N92+P92)*IF($J92="R",2,IF($J92="E",2.5,IF($J92="F",2.5,IF($J92="G",2.5,0))))+(O92+Q92)*IF($J92="R",1,IF($J92="E",1.25,IF($J92="F",1.25,IF($J92="G",1.25,0)))))/2</f>
        <v>3</v>
      </c>
      <c r="S92" s="66">
        <f t="shared" si="47"/>
        <v>84</v>
      </c>
      <c r="T92" s="67">
        <f t="shared" ref="T92:T93" si="49">S92/448</f>
        <v>0.1875</v>
      </c>
      <c r="U92"/>
      <c r="V92"/>
      <c r="W92"/>
    </row>
    <row r="93" spans="1:23" ht="21" customHeight="1" x14ac:dyDescent="0.35">
      <c r="A93" s="198"/>
      <c r="B93" s="166" t="s">
        <v>35</v>
      </c>
      <c r="C93" s="61" t="s">
        <v>143</v>
      </c>
      <c r="D93" s="60" t="s">
        <v>24</v>
      </c>
      <c r="E93" s="60">
        <v>17</v>
      </c>
      <c r="F93" s="60" t="s">
        <v>27</v>
      </c>
      <c r="G93" s="62" t="s">
        <v>146</v>
      </c>
      <c r="H93" s="64" t="s">
        <v>50</v>
      </c>
      <c r="I93" s="60" t="s">
        <v>25</v>
      </c>
      <c r="J93" s="60" t="s">
        <v>0</v>
      </c>
      <c r="K93" s="60" t="s">
        <v>26</v>
      </c>
      <c r="L93" s="60" t="s">
        <v>122</v>
      </c>
      <c r="M93" s="63" t="s">
        <v>124</v>
      </c>
      <c r="N93" s="64"/>
      <c r="O93" s="64"/>
      <c r="P93" s="64">
        <v>2</v>
      </c>
      <c r="Q93" s="64">
        <v>2</v>
      </c>
      <c r="R93" s="65">
        <f t="shared" si="48"/>
        <v>3</v>
      </c>
      <c r="S93" s="66">
        <f t="shared" si="47"/>
        <v>84</v>
      </c>
      <c r="T93" s="67">
        <f t="shared" si="49"/>
        <v>0.1875</v>
      </c>
      <c r="U93"/>
      <c r="V93"/>
      <c r="W93"/>
    </row>
    <row r="94" spans="1:23" ht="25.75" customHeight="1" x14ac:dyDescent="0.35">
      <c r="A94" s="198"/>
      <c r="B94" s="163" t="s">
        <v>23</v>
      </c>
      <c r="C94" s="61" t="s">
        <v>145</v>
      </c>
      <c r="D94" s="60" t="s">
        <v>24</v>
      </c>
      <c r="E94" s="60">
        <v>20</v>
      </c>
      <c r="F94" s="60" t="s">
        <v>27</v>
      </c>
      <c r="G94" s="62" t="s">
        <v>148</v>
      </c>
      <c r="H94" s="64" t="s">
        <v>50</v>
      </c>
      <c r="I94" s="60" t="s">
        <v>25</v>
      </c>
      <c r="J94" s="60" t="s">
        <v>123</v>
      </c>
      <c r="K94" s="60" t="s">
        <v>29</v>
      </c>
      <c r="L94" s="60" t="s">
        <v>122</v>
      </c>
      <c r="M94" s="63" t="s">
        <v>124</v>
      </c>
      <c r="N94" s="64">
        <v>2</v>
      </c>
      <c r="O94" s="64">
        <v>2</v>
      </c>
      <c r="P94" s="64"/>
      <c r="Q94" s="64"/>
      <c r="R94" s="65">
        <f t="shared" ref="R94:R96" si="50">((N94+P94)*IF($J94="R",2,IF($J94="E",2.5,IF($J94="F",2.5,IF($J94="G",2.5,0))))+(O94+Q94)*IF($J94="R",1,IF($J94="E",1.25,IF($J94="F",1.25,IF($J94="G",1.25,0)))))/2</f>
        <v>3.75</v>
      </c>
      <c r="S94" s="66">
        <f t="shared" si="47"/>
        <v>105</v>
      </c>
      <c r="T94" s="67">
        <f t="shared" ref="T94:T98" si="51">S94/448</f>
        <v>0.234375</v>
      </c>
      <c r="U94"/>
      <c r="V94"/>
      <c r="W94"/>
    </row>
    <row r="95" spans="1:23" ht="18.75" customHeight="1" x14ac:dyDescent="0.35">
      <c r="A95" s="198"/>
      <c r="B95" s="163" t="s">
        <v>149</v>
      </c>
      <c r="C95" s="61" t="s">
        <v>150</v>
      </c>
      <c r="D95" s="60" t="s">
        <v>24</v>
      </c>
      <c r="E95" s="60">
        <v>26</v>
      </c>
      <c r="F95" s="60" t="s">
        <v>27</v>
      </c>
      <c r="G95" s="62" t="s">
        <v>147</v>
      </c>
      <c r="H95" s="64" t="s">
        <v>50</v>
      </c>
      <c r="I95" s="60" t="s">
        <v>25</v>
      </c>
      <c r="J95" s="60" t="s">
        <v>123</v>
      </c>
      <c r="K95" s="60" t="s">
        <v>26</v>
      </c>
      <c r="L95" s="60" t="s">
        <v>122</v>
      </c>
      <c r="M95" s="63" t="s">
        <v>124</v>
      </c>
      <c r="N95" s="64"/>
      <c r="O95" s="64"/>
      <c r="P95" s="64"/>
      <c r="Q95" s="64">
        <v>1</v>
      </c>
      <c r="R95" s="65">
        <f t="shared" si="50"/>
        <v>0.625</v>
      </c>
      <c r="S95" s="66">
        <f t="shared" si="47"/>
        <v>17.5</v>
      </c>
      <c r="T95" s="162">
        <f t="shared" si="51"/>
        <v>3.90625E-2</v>
      </c>
      <c r="U95"/>
      <c r="V95"/>
      <c r="W95"/>
    </row>
    <row r="96" spans="1:23" ht="24.65" customHeight="1" x14ac:dyDescent="0.35">
      <c r="A96" s="198"/>
      <c r="B96" s="163" t="s">
        <v>149</v>
      </c>
      <c r="C96" s="61" t="s">
        <v>150</v>
      </c>
      <c r="D96" s="60" t="s">
        <v>24</v>
      </c>
      <c r="E96" s="60">
        <v>26</v>
      </c>
      <c r="F96" s="60" t="s">
        <v>27</v>
      </c>
      <c r="G96" s="62" t="s">
        <v>147</v>
      </c>
      <c r="H96" s="64" t="s">
        <v>50</v>
      </c>
      <c r="I96" s="60" t="s">
        <v>25</v>
      </c>
      <c r="J96" s="60" t="s">
        <v>123</v>
      </c>
      <c r="K96" s="60" t="s">
        <v>26</v>
      </c>
      <c r="L96" s="60" t="s">
        <v>122</v>
      </c>
      <c r="M96" s="63" t="s">
        <v>259</v>
      </c>
      <c r="N96" s="64"/>
      <c r="O96" s="64"/>
      <c r="P96" s="64"/>
      <c r="Q96" s="64">
        <v>2</v>
      </c>
      <c r="R96" s="65">
        <f t="shared" si="50"/>
        <v>1.25</v>
      </c>
      <c r="S96" s="66">
        <f t="shared" ref="S96:S152" si="52">R96*28</f>
        <v>35</v>
      </c>
      <c r="T96" s="162">
        <f t="shared" si="51"/>
        <v>7.8125E-2</v>
      </c>
      <c r="U96"/>
      <c r="V96"/>
      <c r="W96"/>
    </row>
    <row r="97" spans="1:23" ht="26" x14ac:dyDescent="0.35">
      <c r="A97" s="198"/>
      <c r="B97" s="167" t="s">
        <v>149</v>
      </c>
      <c r="C97" s="141" t="s">
        <v>195</v>
      </c>
      <c r="D97" s="60" t="s">
        <v>24</v>
      </c>
      <c r="E97" s="140">
        <v>15</v>
      </c>
      <c r="F97" s="60" t="s">
        <v>27</v>
      </c>
      <c r="G97" s="142" t="s">
        <v>196</v>
      </c>
      <c r="H97" s="64" t="s">
        <v>50</v>
      </c>
      <c r="I97" s="60" t="s">
        <v>25</v>
      </c>
      <c r="J97" s="60" t="s">
        <v>123</v>
      </c>
      <c r="K97" s="60" t="s">
        <v>254</v>
      </c>
      <c r="L97" s="60" t="s">
        <v>122</v>
      </c>
      <c r="M97" s="144" t="s">
        <v>124</v>
      </c>
      <c r="N97" s="143">
        <v>0</v>
      </c>
      <c r="O97" s="143">
        <v>0</v>
      </c>
      <c r="P97" s="143"/>
      <c r="Q97" s="143">
        <v>1</v>
      </c>
      <c r="R97" s="105">
        <f>((N97+P97)*IF($J97="R",2,IF($J97="E",2.5,IF($J97="F",2.5,IF($J97="G",2.5,0))))+(O97+Q97)*IF($J97="R",1,IF($J97="E",1.25,IF($J97="F",1.25,IF($J97="G",1.25,0)))))/2</f>
        <v>0.625</v>
      </c>
      <c r="S97" s="66">
        <f>R97*28</f>
        <v>17.5</v>
      </c>
      <c r="T97" s="162">
        <f t="shared" si="51"/>
        <v>3.90625E-2</v>
      </c>
      <c r="U97"/>
      <c r="V97"/>
      <c r="W97"/>
    </row>
    <row r="98" spans="1:23" ht="26" x14ac:dyDescent="0.35">
      <c r="A98" s="198"/>
      <c r="B98" s="167" t="s">
        <v>149</v>
      </c>
      <c r="C98" s="141" t="s">
        <v>195</v>
      </c>
      <c r="D98" s="60" t="s">
        <v>24</v>
      </c>
      <c r="E98" s="140">
        <v>15</v>
      </c>
      <c r="F98" s="60" t="s">
        <v>27</v>
      </c>
      <c r="G98" s="142" t="s">
        <v>196</v>
      </c>
      <c r="H98" s="64" t="s">
        <v>50</v>
      </c>
      <c r="I98" s="60" t="s">
        <v>25</v>
      </c>
      <c r="J98" s="60" t="s">
        <v>123</v>
      </c>
      <c r="K98" s="60" t="s">
        <v>254</v>
      </c>
      <c r="L98" s="60" t="s">
        <v>122</v>
      </c>
      <c r="M98" s="144" t="s">
        <v>124</v>
      </c>
      <c r="N98" s="143">
        <v>0</v>
      </c>
      <c r="O98" s="143">
        <v>0</v>
      </c>
      <c r="P98" s="143">
        <v>2</v>
      </c>
      <c r="Q98" s="143"/>
      <c r="R98" s="65">
        <f>((N98+P98)*IF($J98="R",2,IF($J98="E",2.5,IF($J98="F",2.5,IF($J98="G",2.5,0))))+(O98+Q98)*IF($J98="R",1,IF($J98="E",1.25,IF($J98="F",1.25,IF($J98="G",1.25,0)))))/2</f>
        <v>2.5</v>
      </c>
      <c r="S98" s="66">
        <f t="shared" si="52"/>
        <v>70</v>
      </c>
      <c r="T98" s="162">
        <f t="shared" si="51"/>
        <v>0.15625</v>
      </c>
      <c r="U98"/>
      <c r="V98"/>
      <c r="W98"/>
    </row>
    <row r="99" spans="1:23" ht="17.399999999999999" customHeight="1" x14ac:dyDescent="0.35">
      <c r="A99" s="198"/>
      <c r="B99" s="163" t="s">
        <v>35</v>
      </c>
      <c r="C99" s="61" t="s">
        <v>155</v>
      </c>
      <c r="D99" s="60" t="s">
        <v>24</v>
      </c>
      <c r="E99" s="60">
        <v>5</v>
      </c>
      <c r="F99" s="60" t="s">
        <v>27</v>
      </c>
      <c r="G99" s="62" t="s">
        <v>138</v>
      </c>
      <c r="H99" s="64" t="s">
        <v>50</v>
      </c>
      <c r="I99" s="60" t="s">
        <v>25</v>
      </c>
      <c r="J99" s="60" t="s">
        <v>123</v>
      </c>
      <c r="K99" s="60" t="s">
        <v>26</v>
      </c>
      <c r="L99" s="60" t="s">
        <v>122</v>
      </c>
      <c r="M99" s="63"/>
      <c r="N99" s="64"/>
      <c r="O99" s="64">
        <v>1</v>
      </c>
      <c r="P99" s="64"/>
      <c r="Q99" s="64"/>
      <c r="R99" s="65">
        <f t="shared" ref="R99:R100" si="53">((N99+P99)*IF($J99="R",2,IF($J99="E",2.5,IF($J99="F",2.5,IF($J99="G",2.5,0))))+(O99+Q99)*IF($J99="R",1,IF($J99="E",1.25,IF($J99="F",1.25,IF($J99="G",1.25,0)))))/2</f>
        <v>0.625</v>
      </c>
      <c r="S99" s="66">
        <f t="shared" si="52"/>
        <v>17.5</v>
      </c>
      <c r="T99" s="162">
        <f>S99/448</f>
        <v>3.90625E-2</v>
      </c>
      <c r="U99"/>
      <c r="V99"/>
      <c r="W99"/>
    </row>
    <row r="100" spans="1:23" ht="30" customHeight="1" x14ac:dyDescent="0.35">
      <c r="A100" s="198"/>
      <c r="B100" s="163" t="s">
        <v>23</v>
      </c>
      <c r="C100" s="61" t="s">
        <v>160</v>
      </c>
      <c r="D100" s="60" t="s">
        <v>24</v>
      </c>
      <c r="E100" s="60">
        <v>21</v>
      </c>
      <c r="F100" s="60" t="s">
        <v>27</v>
      </c>
      <c r="G100" s="62" t="s">
        <v>161</v>
      </c>
      <c r="H100" s="64" t="s">
        <v>50</v>
      </c>
      <c r="I100" s="60" t="s">
        <v>25</v>
      </c>
      <c r="J100" s="60" t="s">
        <v>123</v>
      </c>
      <c r="K100" s="60" t="s">
        <v>26</v>
      </c>
      <c r="L100" s="60" t="s">
        <v>122</v>
      </c>
      <c r="M100" s="63" t="s">
        <v>259</v>
      </c>
      <c r="N100" s="64"/>
      <c r="O100" s="64"/>
      <c r="P100" s="64"/>
      <c r="Q100" s="64">
        <v>4</v>
      </c>
      <c r="R100" s="65">
        <f t="shared" si="53"/>
        <v>2.5</v>
      </c>
      <c r="S100" s="66">
        <f t="shared" si="52"/>
        <v>70</v>
      </c>
      <c r="T100" s="162">
        <f t="shared" ref="T100:T156" si="54">S100/448</f>
        <v>0.15625</v>
      </c>
      <c r="U100"/>
      <c r="V100"/>
      <c r="W100"/>
    </row>
    <row r="101" spans="1:23" x14ac:dyDescent="0.35">
      <c r="A101" s="198"/>
      <c r="B101" s="163" t="s">
        <v>23</v>
      </c>
      <c r="C101" s="61" t="s">
        <v>160</v>
      </c>
      <c r="D101" s="60" t="s">
        <v>24</v>
      </c>
      <c r="E101" s="60">
        <v>21</v>
      </c>
      <c r="F101" s="60" t="s">
        <v>27</v>
      </c>
      <c r="G101" s="62" t="s">
        <v>161</v>
      </c>
      <c r="H101" s="64" t="s">
        <v>50</v>
      </c>
      <c r="I101" s="60" t="s">
        <v>25</v>
      </c>
      <c r="J101" s="60" t="s">
        <v>123</v>
      </c>
      <c r="K101" s="60" t="s">
        <v>26</v>
      </c>
      <c r="L101" s="60" t="s">
        <v>122</v>
      </c>
      <c r="M101" s="63" t="s">
        <v>257</v>
      </c>
      <c r="N101" s="64"/>
      <c r="O101" s="64"/>
      <c r="P101" s="64"/>
      <c r="Q101" s="64">
        <v>2</v>
      </c>
      <c r="R101" s="65">
        <f t="shared" ref="R101" si="55">((N101+P101)*IF($J101="R",2,IF($J101="E",2.5,IF($J101="F",2.5,IF($J101="G",2.5,0))))+(O101+Q101)*IF($J101="R",1,IF($J101="E",1.25,IF($J101="F",1.25,IF($J101="G",1.25,0)))))/2</f>
        <v>1.25</v>
      </c>
      <c r="S101" s="66">
        <f t="shared" si="52"/>
        <v>35</v>
      </c>
      <c r="T101" s="162">
        <f t="shared" si="54"/>
        <v>7.8125E-2</v>
      </c>
      <c r="U101"/>
      <c r="V101"/>
      <c r="W101"/>
    </row>
    <row r="102" spans="1:23" ht="27" customHeight="1" x14ac:dyDescent="0.35">
      <c r="A102" s="198"/>
      <c r="B102" s="163" t="s">
        <v>23</v>
      </c>
      <c r="C102" s="61" t="s">
        <v>160</v>
      </c>
      <c r="D102" s="60" t="s">
        <v>24</v>
      </c>
      <c r="E102" s="60">
        <v>21</v>
      </c>
      <c r="F102" s="60" t="s">
        <v>27</v>
      </c>
      <c r="G102" s="62" t="s">
        <v>260</v>
      </c>
      <c r="H102" s="69" t="s">
        <v>50</v>
      </c>
      <c r="I102" s="69" t="s">
        <v>25</v>
      </c>
      <c r="J102" s="69" t="s">
        <v>123</v>
      </c>
      <c r="K102" s="69" t="s">
        <v>29</v>
      </c>
      <c r="L102" s="69" t="s">
        <v>122</v>
      </c>
      <c r="M102" s="73"/>
      <c r="N102" s="72">
        <v>2</v>
      </c>
      <c r="O102" s="72"/>
      <c r="P102" s="72"/>
      <c r="Q102" s="72"/>
      <c r="R102" s="87">
        <f t="shared" ref="R102" si="56">((N102+P102)*IF($J102="R",2,IF($J102="E",2.5,IF($J102="F",2.5,IF($J102="G",2.5,0))))+(O102+Q102)*IF($J102="R",1,IF($J102="E",1.25,IF($J102="F",1.25,IF($J102="G",1.25,0)))))/2</f>
        <v>2.5</v>
      </c>
      <c r="S102" s="88">
        <f t="shared" si="52"/>
        <v>70</v>
      </c>
      <c r="T102" s="162">
        <f t="shared" si="54"/>
        <v>0.15625</v>
      </c>
      <c r="U102"/>
      <c r="V102"/>
      <c r="W102"/>
    </row>
    <row r="103" spans="1:23" ht="27" customHeight="1" x14ac:dyDescent="0.35">
      <c r="A103" s="198"/>
      <c r="B103" s="163" t="s">
        <v>23</v>
      </c>
      <c r="C103" s="61" t="s">
        <v>160</v>
      </c>
      <c r="D103" s="60" t="s">
        <v>24</v>
      </c>
      <c r="E103" s="60">
        <v>21</v>
      </c>
      <c r="F103" s="60" t="s">
        <v>27</v>
      </c>
      <c r="G103" s="62" t="s">
        <v>260</v>
      </c>
      <c r="H103" s="69" t="s">
        <v>50</v>
      </c>
      <c r="I103" s="69" t="s">
        <v>25</v>
      </c>
      <c r="J103" s="69" t="s">
        <v>123</v>
      </c>
      <c r="K103" s="69" t="s">
        <v>29</v>
      </c>
      <c r="L103" s="69" t="s">
        <v>122</v>
      </c>
      <c r="M103" s="73"/>
      <c r="N103" s="72"/>
      <c r="O103" s="72">
        <v>2</v>
      </c>
      <c r="P103" s="72"/>
      <c r="Q103" s="72"/>
      <c r="R103" s="87">
        <f t="shared" ref="R103" si="57">((N103+P103)*IF($J103="R",2,IF($J103="E",2.5,IF($J103="F",2.5,IF($J103="G",2.5,0))))+(O103+Q103)*IF($J103="R",1,IF($J103="E",1.25,IF($J103="F",1.25,IF($J103="G",1.25,0)))))/2</f>
        <v>1.25</v>
      </c>
      <c r="S103" s="88">
        <f t="shared" ref="S103" si="58">R103*28</f>
        <v>35</v>
      </c>
      <c r="T103" s="162">
        <f t="shared" si="54"/>
        <v>7.8125E-2</v>
      </c>
      <c r="U103"/>
      <c r="V103"/>
      <c r="W103"/>
    </row>
    <row r="104" spans="1:23" ht="27" customHeight="1" x14ac:dyDescent="0.35">
      <c r="A104" s="198"/>
      <c r="B104" s="163" t="s">
        <v>149</v>
      </c>
      <c r="C104" s="61" t="s">
        <v>162</v>
      </c>
      <c r="D104" s="60" t="s">
        <v>24</v>
      </c>
      <c r="E104" s="60">
        <v>15</v>
      </c>
      <c r="F104" s="60" t="s">
        <v>27</v>
      </c>
      <c r="G104" s="62" t="s">
        <v>125</v>
      </c>
      <c r="H104" s="64" t="s">
        <v>50</v>
      </c>
      <c r="I104" s="60" t="s">
        <v>25</v>
      </c>
      <c r="J104" s="60" t="s">
        <v>123</v>
      </c>
      <c r="K104" s="60" t="s">
        <v>26</v>
      </c>
      <c r="L104" s="60" t="s">
        <v>122</v>
      </c>
      <c r="M104" s="63" t="s">
        <v>261</v>
      </c>
      <c r="N104" s="64"/>
      <c r="O104" s="64"/>
      <c r="P104" s="64"/>
      <c r="Q104" s="64">
        <v>4</v>
      </c>
      <c r="R104" s="105">
        <f>((N104+P104)*IF($J104="R",2,IF($J104="E",2.5,IF($J104="F",2.5,IF($J104="G",2.5,0))))+(O104+Q104)*IF($J104="R",1,IF($J104="E",1.25,IF($J104="F",1.25,IF($J104="G",1.25,0)))))/2</f>
        <v>2.5</v>
      </c>
      <c r="S104" s="66">
        <f>R104*28</f>
        <v>70</v>
      </c>
      <c r="T104" s="162">
        <f t="shared" ref="T104:T124" si="59">S104/448</f>
        <v>0.15625</v>
      </c>
      <c r="U104"/>
      <c r="V104"/>
      <c r="W104"/>
    </row>
    <row r="105" spans="1:23" ht="27" customHeight="1" x14ac:dyDescent="0.35">
      <c r="A105" s="198"/>
      <c r="B105" s="163" t="s">
        <v>149</v>
      </c>
      <c r="C105" s="61" t="s">
        <v>162</v>
      </c>
      <c r="D105" s="60" t="s">
        <v>24</v>
      </c>
      <c r="E105" s="60">
        <v>15</v>
      </c>
      <c r="F105" s="60" t="s">
        <v>27</v>
      </c>
      <c r="G105" s="62" t="s">
        <v>236</v>
      </c>
      <c r="H105" s="64" t="s">
        <v>50</v>
      </c>
      <c r="I105" s="60" t="s">
        <v>25</v>
      </c>
      <c r="J105" s="60" t="s">
        <v>123</v>
      </c>
      <c r="K105" s="60" t="s">
        <v>30</v>
      </c>
      <c r="L105" s="60" t="s">
        <v>122</v>
      </c>
      <c r="M105" s="63" t="s">
        <v>262</v>
      </c>
      <c r="N105" s="64"/>
      <c r="O105" s="64"/>
      <c r="P105" s="64"/>
      <c r="Q105" s="64">
        <v>2</v>
      </c>
      <c r="R105" s="105">
        <f t="shared" ref="R105" si="60">((N105+P105)*IF($J105="R",2,IF($J105="E",2.5,IF($J105="F",2.5,IF($J105="G",2.5,0))))+(O105+Q105)*IF($J105="R",1,IF($J105="E",1.25,IF($J105="F",1.25,IF($J105="G",1.25,0)))))/2</f>
        <v>1.25</v>
      </c>
      <c r="S105" s="66">
        <f>R105*28</f>
        <v>35</v>
      </c>
      <c r="T105" s="162">
        <f t="shared" si="59"/>
        <v>7.8125E-2</v>
      </c>
      <c r="U105"/>
      <c r="V105"/>
      <c r="W105"/>
    </row>
    <row r="106" spans="1:23" ht="27" customHeight="1" x14ac:dyDescent="0.35">
      <c r="A106" s="198"/>
      <c r="B106" s="163" t="s">
        <v>149</v>
      </c>
      <c r="C106" s="61" t="s">
        <v>162</v>
      </c>
      <c r="D106" s="60" t="s">
        <v>24</v>
      </c>
      <c r="E106" s="60">
        <v>15</v>
      </c>
      <c r="F106" s="60" t="s">
        <v>27</v>
      </c>
      <c r="G106" s="62" t="s">
        <v>236</v>
      </c>
      <c r="H106" s="64" t="s">
        <v>50</v>
      </c>
      <c r="I106" s="60" t="s">
        <v>25</v>
      </c>
      <c r="J106" s="60" t="s">
        <v>123</v>
      </c>
      <c r="K106" s="60" t="s">
        <v>30</v>
      </c>
      <c r="L106" s="60" t="s">
        <v>122</v>
      </c>
      <c r="M106" s="63" t="s">
        <v>262</v>
      </c>
      <c r="N106" s="64"/>
      <c r="O106" s="64"/>
      <c r="P106" s="64"/>
      <c r="Q106" s="64">
        <v>2</v>
      </c>
      <c r="R106" s="105">
        <f t="shared" ref="R106:R109" si="61">((N106+P106)*IF($J106="R",2,IF($J106="E",2.5,IF($J106="F",2.5,IF($J106="G",2.5,0))))+(O106+Q106)*IF($J106="R",1,IF($J106="E",1.25,IF($J106="F",1.25,IF($J106="G",1.25,0)))))/2</f>
        <v>1.25</v>
      </c>
      <c r="S106" s="66">
        <f>R106*28</f>
        <v>35</v>
      </c>
      <c r="T106" s="162">
        <f t="shared" si="59"/>
        <v>7.8125E-2</v>
      </c>
      <c r="U106"/>
      <c r="V106"/>
      <c r="W106"/>
    </row>
    <row r="107" spans="1:23" ht="27" customHeight="1" x14ac:dyDescent="0.35">
      <c r="A107" s="198"/>
      <c r="B107" s="163" t="s">
        <v>31</v>
      </c>
      <c r="C107" s="61" t="s">
        <v>180</v>
      </c>
      <c r="D107" s="60" t="s">
        <v>24</v>
      </c>
      <c r="E107" s="60">
        <v>36</v>
      </c>
      <c r="F107" s="60" t="s">
        <v>27</v>
      </c>
      <c r="G107" s="62" t="s">
        <v>181</v>
      </c>
      <c r="H107" s="64" t="s">
        <v>50</v>
      </c>
      <c r="I107" s="60" t="s">
        <v>25</v>
      </c>
      <c r="J107" s="60" t="s">
        <v>123</v>
      </c>
      <c r="K107" s="60" t="s">
        <v>254</v>
      </c>
      <c r="L107" s="60" t="s">
        <v>122</v>
      </c>
      <c r="M107" s="63"/>
      <c r="N107" s="64"/>
      <c r="O107" s="64"/>
      <c r="P107" s="64">
        <v>2</v>
      </c>
      <c r="Q107" s="64"/>
      <c r="R107" s="65">
        <f t="shared" si="61"/>
        <v>2.5</v>
      </c>
      <c r="S107" s="66">
        <f t="shared" ref="S107:S109" si="62">R107*28</f>
        <v>70</v>
      </c>
      <c r="T107" s="162">
        <f t="shared" si="59"/>
        <v>0.15625</v>
      </c>
      <c r="U107"/>
      <c r="V107"/>
      <c r="W107"/>
    </row>
    <row r="108" spans="1:23" ht="27" customHeight="1" x14ac:dyDescent="0.35">
      <c r="A108" s="198"/>
      <c r="B108" s="163" t="s">
        <v>31</v>
      </c>
      <c r="C108" s="61" t="s">
        <v>180</v>
      </c>
      <c r="D108" s="60" t="s">
        <v>24</v>
      </c>
      <c r="E108" s="60">
        <v>36</v>
      </c>
      <c r="F108" s="60" t="s">
        <v>27</v>
      </c>
      <c r="G108" s="62" t="s">
        <v>182</v>
      </c>
      <c r="H108" s="64" t="s">
        <v>50</v>
      </c>
      <c r="I108" s="60" t="s">
        <v>25</v>
      </c>
      <c r="J108" s="60" t="s">
        <v>123</v>
      </c>
      <c r="K108" s="60" t="s">
        <v>30</v>
      </c>
      <c r="L108" s="60" t="s">
        <v>122</v>
      </c>
      <c r="M108" s="63"/>
      <c r="N108" s="64"/>
      <c r="O108" s="64">
        <v>2</v>
      </c>
      <c r="P108" s="64"/>
      <c r="Q108" s="64"/>
      <c r="R108" s="65">
        <f t="shared" si="61"/>
        <v>1.25</v>
      </c>
      <c r="S108" s="66">
        <f t="shared" si="62"/>
        <v>35</v>
      </c>
      <c r="T108" s="162">
        <f t="shared" si="59"/>
        <v>7.8125E-2</v>
      </c>
      <c r="U108"/>
      <c r="V108"/>
      <c r="W108"/>
    </row>
    <row r="109" spans="1:23" ht="27" customHeight="1" x14ac:dyDescent="0.35">
      <c r="A109" s="198"/>
      <c r="B109" s="163" t="s">
        <v>31</v>
      </c>
      <c r="C109" s="61" t="s">
        <v>180</v>
      </c>
      <c r="D109" s="60" t="s">
        <v>24</v>
      </c>
      <c r="E109" s="60">
        <v>36</v>
      </c>
      <c r="F109" s="60" t="s">
        <v>27</v>
      </c>
      <c r="G109" s="62" t="s">
        <v>183</v>
      </c>
      <c r="H109" s="64" t="s">
        <v>50</v>
      </c>
      <c r="I109" s="60" t="s">
        <v>25</v>
      </c>
      <c r="J109" s="60" t="s">
        <v>123</v>
      </c>
      <c r="K109" s="60" t="s">
        <v>30</v>
      </c>
      <c r="L109" s="60" t="s">
        <v>122</v>
      </c>
      <c r="M109" s="63"/>
      <c r="N109" s="64"/>
      <c r="O109" s="64"/>
      <c r="P109" s="64">
        <v>1</v>
      </c>
      <c r="Q109" s="64"/>
      <c r="R109" s="65">
        <f t="shared" si="61"/>
        <v>1.25</v>
      </c>
      <c r="S109" s="66">
        <f t="shared" si="62"/>
        <v>35</v>
      </c>
      <c r="T109" s="162">
        <f t="shared" si="59"/>
        <v>7.8125E-2</v>
      </c>
      <c r="U109"/>
      <c r="V109"/>
      <c r="W109"/>
    </row>
    <row r="110" spans="1:23" ht="27" customHeight="1" x14ac:dyDescent="0.35">
      <c r="A110" s="198"/>
      <c r="B110" s="163" t="s">
        <v>31</v>
      </c>
      <c r="C110" s="61" t="s">
        <v>180</v>
      </c>
      <c r="D110" s="60" t="s">
        <v>24</v>
      </c>
      <c r="E110" s="60">
        <v>36</v>
      </c>
      <c r="F110" s="60" t="s">
        <v>27</v>
      </c>
      <c r="G110" s="62" t="s">
        <v>183</v>
      </c>
      <c r="H110" s="64" t="s">
        <v>50</v>
      </c>
      <c r="I110" s="60" t="s">
        <v>25</v>
      </c>
      <c r="J110" s="60" t="s">
        <v>123</v>
      </c>
      <c r="K110" s="60" t="s">
        <v>30</v>
      </c>
      <c r="L110" s="60" t="s">
        <v>122</v>
      </c>
      <c r="M110" s="63"/>
      <c r="N110" s="64"/>
      <c r="O110" s="64"/>
      <c r="P110" s="64">
        <v>0.5</v>
      </c>
      <c r="Q110" s="64"/>
      <c r="R110" s="65">
        <f t="shared" ref="R110" si="63">((N110+P110)*IF($J110="R",2,IF($J110="E",2.5,IF($J110="F",2.5,IF($J110="G",2.5,0))))+(O110+Q110)*IF($J110="R",1,IF($J110="E",1.25,IF($J110="F",1.25,IF($J110="G",1.25,0)))))/2</f>
        <v>0.625</v>
      </c>
      <c r="S110" s="66">
        <f t="shared" ref="S110" si="64">R110*28</f>
        <v>17.5</v>
      </c>
      <c r="T110" s="162">
        <f t="shared" si="59"/>
        <v>3.90625E-2</v>
      </c>
      <c r="U110"/>
      <c r="V110"/>
      <c r="W110"/>
    </row>
    <row r="111" spans="1:23" ht="27" customHeight="1" x14ac:dyDescent="0.35">
      <c r="A111" s="198"/>
      <c r="B111" s="169" t="s">
        <v>31</v>
      </c>
      <c r="C111" s="141" t="s">
        <v>235</v>
      </c>
      <c r="D111" s="69" t="s">
        <v>24</v>
      </c>
      <c r="E111" s="140">
        <v>36</v>
      </c>
      <c r="F111" s="69" t="s">
        <v>27</v>
      </c>
      <c r="G111" s="142" t="s">
        <v>236</v>
      </c>
      <c r="H111" s="72" t="s">
        <v>50</v>
      </c>
      <c r="I111" s="69" t="s">
        <v>25</v>
      </c>
      <c r="J111" s="69" t="s">
        <v>123</v>
      </c>
      <c r="K111" s="69" t="s">
        <v>30</v>
      </c>
      <c r="L111" s="69" t="s">
        <v>122</v>
      </c>
      <c r="M111" s="144"/>
      <c r="N111" s="143"/>
      <c r="O111" s="143"/>
      <c r="P111" s="143">
        <v>1</v>
      </c>
      <c r="Q111" s="143"/>
      <c r="R111" s="65">
        <f>((N111+P111)*IF($J111="R",2,IF($J111="E",2.5,IF($J111="F",2.5,IF($J111="G",2.5,0))))+(O111+Q111)*IF($J111="R",1,IF($J111="E",1.25,IF($J111="F",1.25,IF($J111="G",1.25,0)))))/2</f>
        <v>1.25</v>
      </c>
      <c r="S111" s="66">
        <f>R111*28</f>
        <v>35</v>
      </c>
      <c r="T111" s="162">
        <f t="shared" si="59"/>
        <v>7.8125E-2</v>
      </c>
      <c r="U111"/>
      <c r="V111"/>
      <c r="W111"/>
    </row>
    <row r="112" spans="1:23" ht="27" customHeight="1" x14ac:dyDescent="0.35">
      <c r="A112" s="198"/>
      <c r="B112" s="163" t="s">
        <v>35</v>
      </c>
      <c r="C112" s="61" t="s">
        <v>157</v>
      </c>
      <c r="D112" s="60" t="s">
        <v>24</v>
      </c>
      <c r="E112" s="60">
        <v>17</v>
      </c>
      <c r="F112" s="60" t="s">
        <v>27</v>
      </c>
      <c r="G112" s="62" t="s">
        <v>159</v>
      </c>
      <c r="H112" s="64" t="s">
        <v>50</v>
      </c>
      <c r="I112" s="60" t="s">
        <v>25</v>
      </c>
      <c r="J112" s="60" t="s">
        <v>123</v>
      </c>
      <c r="K112" s="60" t="s">
        <v>30</v>
      </c>
      <c r="L112" s="60" t="s">
        <v>122</v>
      </c>
      <c r="M112" s="63"/>
      <c r="N112" s="64">
        <v>1</v>
      </c>
      <c r="O112" s="64"/>
      <c r="P112" s="64"/>
      <c r="Q112" s="64"/>
      <c r="R112" s="65">
        <f>((N112+P112)*IF($J112="R",2,IF($J112="E",2.5,IF($J112="F",2.5,IF($J112="G",2.5,0))))+(O112+Q112)*IF($J112="R",1,IF($J112="E",1.25,IF($J112="F",1.25,IF($J112="G",1.25,0)))))/2</f>
        <v>1.25</v>
      </c>
      <c r="S112" s="66">
        <f>R112*28</f>
        <v>35</v>
      </c>
      <c r="T112" s="162">
        <f t="shared" si="59"/>
        <v>7.8125E-2</v>
      </c>
      <c r="U112"/>
      <c r="V112"/>
      <c r="W112"/>
    </row>
    <row r="113" spans="1:23" ht="27" customHeight="1" x14ac:dyDescent="0.35">
      <c r="A113" s="198"/>
      <c r="B113" s="163" t="s">
        <v>35</v>
      </c>
      <c r="C113" s="61" t="s">
        <v>157</v>
      </c>
      <c r="D113" s="60" t="s">
        <v>24</v>
      </c>
      <c r="E113" s="60">
        <v>17</v>
      </c>
      <c r="F113" s="60" t="s">
        <v>27</v>
      </c>
      <c r="G113" s="62" t="s">
        <v>159</v>
      </c>
      <c r="H113" s="64" t="s">
        <v>50</v>
      </c>
      <c r="I113" s="60" t="s">
        <v>25</v>
      </c>
      <c r="J113" s="60" t="s">
        <v>123</v>
      </c>
      <c r="K113" s="60" t="s">
        <v>30</v>
      </c>
      <c r="L113" s="60" t="s">
        <v>122</v>
      </c>
      <c r="M113" s="63"/>
      <c r="N113" s="64"/>
      <c r="O113" s="64">
        <v>1</v>
      </c>
      <c r="P113" s="64"/>
      <c r="Q113" s="64"/>
      <c r="R113" s="65">
        <f>((N113+P113)*IF($J113="R",2,IF($J113="E",2.5,IF($J113="F",2.5,IF($J113="G",2.5,0))))+(O113+Q113)*IF($J113="R",1,IF($J113="E",1.25,IF($J113="F",1.25,IF($J113="G",1.25,0)))))/2</f>
        <v>0.625</v>
      </c>
      <c r="S113" s="66">
        <f>R113*28</f>
        <v>17.5</v>
      </c>
      <c r="T113" s="162">
        <f t="shared" si="59"/>
        <v>3.90625E-2</v>
      </c>
      <c r="U113"/>
      <c r="V113"/>
      <c r="W113"/>
    </row>
    <row r="114" spans="1:23" ht="27" customHeight="1" x14ac:dyDescent="0.35">
      <c r="A114" s="198"/>
      <c r="B114" s="167" t="s">
        <v>23</v>
      </c>
      <c r="C114" s="141" t="s">
        <v>201</v>
      </c>
      <c r="D114" s="69" t="s">
        <v>24</v>
      </c>
      <c r="E114" s="140">
        <v>26</v>
      </c>
      <c r="F114" s="60" t="s">
        <v>27</v>
      </c>
      <c r="G114" s="142" t="s">
        <v>202</v>
      </c>
      <c r="H114" s="64" t="s">
        <v>50</v>
      </c>
      <c r="I114" s="60" t="s">
        <v>25</v>
      </c>
      <c r="J114" s="60" t="s">
        <v>123</v>
      </c>
      <c r="K114" s="60" t="s">
        <v>29</v>
      </c>
      <c r="L114" s="60" t="s">
        <v>122</v>
      </c>
      <c r="M114" s="144" t="s">
        <v>124</v>
      </c>
      <c r="N114" s="143">
        <v>1</v>
      </c>
      <c r="O114" s="143"/>
      <c r="P114" s="143"/>
      <c r="Q114" s="143"/>
      <c r="R114" s="65">
        <f t="shared" ref="R114:R115" si="65">((N114+P114)*IF($J114="R",2,IF($J114="E",2.5,IF($J114="F",2.5,IF($J114="G",2.5,0))))+(O114+Q114)*IF($J114="R",1,IF($J114="E",1.25,IF($J114="F",1.25,IF($J114="G",1.25,0)))))/2</f>
        <v>1.25</v>
      </c>
      <c r="S114" s="66">
        <f t="shared" ref="S114:S136" si="66">R114*28</f>
        <v>35</v>
      </c>
      <c r="T114" s="162">
        <f t="shared" si="59"/>
        <v>7.8125E-2</v>
      </c>
      <c r="U114"/>
      <c r="V114"/>
      <c r="W114"/>
    </row>
    <row r="115" spans="1:23" ht="27" customHeight="1" x14ac:dyDescent="0.35">
      <c r="A115" s="198"/>
      <c r="B115" s="171" t="s">
        <v>149</v>
      </c>
      <c r="C115" s="146" t="s">
        <v>203</v>
      </c>
      <c r="D115" s="69" t="s">
        <v>24</v>
      </c>
      <c r="E115" s="145">
        <v>3</v>
      </c>
      <c r="F115" s="69" t="s">
        <v>27</v>
      </c>
      <c r="G115" s="147" t="s">
        <v>204</v>
      </c>
      <c r="H115" s="72" t="s">
        <v>50</v>
      </c>
      <c r="I115" s="69" t="s">
        <v>25</v>
      </c>
      <c r="J115" s="69" t="s">
        <v>123</v>
      </c>
      <c r="K115" s="69" t="s">
        <v>29</v>
      </c>
      <c r="L115" s="69" t="s">
        <v>122</v>
      </c>
      <c r="M115" s="148"/>
      <c r="N115" s="149"/>
      <c r="O115" s="149">
        <v>2</v>
      </c>
      <c r="P115" s="149"/>
      <c r="Q115" s="149"/>
      <c r="R115" s="65">
        <f t="shared" si="65"/>
        <v>1.25</v>
      </c>
      <c r="S115" s="66">
        <f t="shared" si="66"/>
        <v>35</v>
      </c>
      <c r="T115" s="162">
        <f t="shared" si="59"/>
        <v>7.8125E-2</v>
      </c>
      <c r="U115"/>
      <c r="V115"/>
      <c r="W115"/>
    </row>
    <row r="116" spans="1:23" ht="27" customHeight="1" x14ac:dyDescent="0.35">
      <c r="A116" s="198"/>
      <c r="B116" s="171" t="s">
        <v>149</v>
      </c>
      <c r="C116" s="146" t="s">
        <v>203</v>
      </c>
      <c r="D116" s="69" t="s">
        <v>24</v>
      </c>
      <c r="E116" s="145">
        <v>3</v>
      </c>
      <c r="F116" s="69" t="s">
        <v>27</v>
      </c>
      <c r="G116" s="147" t="s">
        <v>204</v>
      </c>
      <c r="H116" s="72" t="s">
        <v>50</v>
      </c>
      <c r="I116" s="69" t="s">
        <v>25</v>
      </c>
      <c r="J116" s="69" t="s">
        <v>123</v>
      </c>
      <c r="K116" s="69" t="s">
        <v>29</v>
      </c>
      <c r="L116" s="69" t="s">
        <v>122</v>
      </c>
      <c r="M116" s="148"/>
      <c r="N116" s="149"/>
      <c r="O116" s="149">
        <v>1</v>
      </c>
      <c r="P116" s="149"/>
      <c r="Q116" s="149"/>
      <c r="R116" s="65">
        <f t="shared" ref="R116" si="67">((N116+P116)*IF($J116="R",2,IF($J116="E",2.5,IF($J116="F",2.5,IF($J116="G",2.5,0))))+(O116+Q116)*IF($J116="R",1,IF($J116="E",1.25,IF($J116="F",1.25,IF($J116="G",1.25,0)))))/2</f>
        <v>0.625</v>
      </c>
      <c r="S116" s="66">
        <f t="shared" si="66"/>
        <v>17.5</v>
      </c>
      <c r="T116" s="162">
        <f t="shared" si="59"/>
        <v>3.90625E-2</v>
      </c>
      <c r="U116"/>
      <c r="V116"/>
      <c r="W116"/>
    </row>
    <row r="117" spans="1:23" ht="27" customHeight="1" x14ac:dyDescent="0.35">
      <c r="A117" s="198"/>
      <c r="B117" s="167" t="s">
        <v>31</v>
      </c>
      <c r="C117" s="141" t="s">
        <v>205</v>
      </c>
      <c r="D117" s="60" t="s">
        <v>24</v>
      </c>
      <c r="E117" s="140">
        <v>39</v>
      </c>
      <c r="F117" s="60" t="s">
        <v>27</v>
      </c>
      <c r="G117" s="142" t="s">
        <v>204</v>
      </c>
      <c r="H117" s="64" t="s">
        <v>50</v>
      </c>
      <c r="I117" s="60" t="s">
        <v>25</v>
      </c>
      <c r="J117" s="60" t="s">
        <v>123</v>
      </c>
      <c r="K117" s="60" t="s">
        <v>29</v>
      </c>
      <c r="L117" s="60" t="s">
        <v>122</v>
      </c>
      <c r="M117" s="144"/>
      <c r="N117" s="143">
        <v>3</v>
      </c>
      <c r="O117" s="143"/>
      <c r="P117" s="143"/>
      <c r="Q117" s="143"/>
      <c r="R117" s="65">
        <f t="shared" ref="R117" si="68">((N117+P117)*IF($J117="R",2,IF($J117="E",2.5,IF($J117="F",2.5,IF($J117="G",2.5,0))))+(O117+Q117)*IF($J117="R",1,IF($J117="E",1.25,IF($J117="F",1.25,IF($J117="G",1.25,0)))))/2</f>
        <v>3.75</v>
      </c>
      <c r="S117" s="66">
        <f t="shared" si="66"/>
        <v>105</v>
      </c>
      <c r="T117" s="162">
        <f t="shared" si="59"/>
        <v>0.234375</v>
      </c>
      <c r="U117"/>
      <c r="V117"/>
      <c r="W117"/>
    </row>
    <row r="118" spans="1:23" ht="27" customHeight="1" x14ac:dyDescent="0.35">
      <c r="A118" s="198"/>
      <c r="B118" s="171" t="s">
        <v>23</v>
      </c>
      <c r="C118" s="146" t="s">
        <v>209</v>
      </c>
      <c r="D118" s="69" t="s">
        <v>24</v>
      </c>
      <c r="E118" s="145">
        <v>32</v>
      </c>
      <c r="F118" s="69" t="s">
        <v>27</v>
      </c>
      <c r="G118" s="147" t="s">
        <v>210</v>
      </c>
      <c r="H118" s="72" t="s">
        <v>50</v>
      </c>
      <c r="I118" s="69" t="s">
        <v>25</v>
      </c>
      <c r="J118" s="69" t="s">
        <v>123</v>
      </c>
      <c r="K118" s="69" t="s">
        <v>29</v>
      </c>
      <c r="L118" s="69" t="s">
        <v>122</v>
      </c>
      <c r="M118" s="148"/>
      <c r="N118" s="149"/>
      <c r="O118" s="149"/>
      <c r="P118" s="149"/>
      <c r="Q118" s="149">
        <v>3</v>
      </c>
      <c r="R118" s="87">
        <f t="shared" ref="R118" si="69">((N118+P118)*IF($J118="R",2,IF($J118="E",2.5,IF($J118="F",2.5,IF($J118="G",2.5,0))))+(O118+Q118)*IF($J118="R",1,IF($J118="E",1.25,IF($J118="F",1.25,IF($J118="G",1.25,0)))))/2</f>
        <v>1.875</v>
      </c>
      <c r="S118" s="88">
        <f t="shared" si="66"/>
        <v>52.5</v>
      </c>
      <c r="T118" s="162">
        <f t="shared" si="59"/>
        <v>0.1171875</v>
      </c>
      <c r="U118"/>
      <c r="V118"/>
      <c r="W118"/>
    </row>
    <row r="119" spans="1:23" ht="27" customHeight="1" x14ac:dyDescent="0.35">
      <c r="A119" s="198"/>
      <c r="B119" s="169" t="s">
        <v>31</v>
      </c>
      <c r="C119" s="141" t="s">
        <v>211</v>
      </c>
      <c r="D119" s="60" t="s">
        <v>24</v>
      </c>
      <c r="E119" s="140">
        <v>36</v>
      </c>
      <c r="F119" s="60" t="s">
        <v>27</v>
      </c>
      <c r="G119" s="142" t="s">
        <v>212</v>
      </c>
      <c r="H119" s="64" t="s">
        <v>50</v>
      </c>
      <c r="I119" s="60" t="s">
        <v>25</v>
      </c>
      <c r="J119" s="60" t="s">
        <v>123</v>
      </c>
      <c r="K119" s="60" t="s">
        <v>29</v>
      </c>
      <c r="L119" s="60" t="s">
        <v>122</v>
      </c>
      <c r="M119" s="144"/>
      <c r="N119" s="143"/>
      <c r="O119" s="143"/>
      <c r="P119" s="143">
        <v>2</v>
      </c>
      <c r="Q119" s="143"/>
      <c r="R119" s="87">
        <f t="shared" ref="R119" si="70">((N119+P119)*IF($J119="R",2,IF($J119="E",2.5,IF($J119="F",2.5,IF($J119="G",2.5,0))))+(O119+Q119)*IF($J119="R",1,IF($J119="E",1.25,IF($J119="F",1.25,IF($J119="G",1.25,0)))))/2</f>
        <v>2.5</v>
      </c>
      <c r="S119" s="88">
        <f t="shared" si="66"/>
        <v>70</v>
      </c>
      <c r="T119" s="162">
        <f t="shared" si="59"/>
        <v>0.15625</v>
      </c>
      <c r="U119"/>
      <c r="V119"/>
      <c r="W119"/>
    </row>
    <row r="120" spans="1:23" ht="27" customHeight="1" x14ac:dyDescent="0.35">
      <c r="A120" s="198"/>
      <c r="B120" s="169" t="s">
        <v>31</v>
      </c>
      <c r="C120" s="141" t="s">
        <v>222</v>
      </c>
      <c r="D120" s="69" t="s">
        <v>24</v>
      </c>
      <c r="E120" s="140"/>
      <c r="F120" s="69" t="s">
        <v>27</v>
      </c>
      <c r="G120" s="142" t="s">
        <v>223</v>
      </c>
      <c r="H120" s="72" t="s">
        <v>50</v>
      </c>
      <c r="I120" s="69" t="s">
        <v>25</v>
      </c>
      <c r="J120" s="69" t="s">
        <v>123</v>
      </c>
      <c r="K120" s="60" t="s">
        <v>29</v>
      </c>
      <c r="L120" s="69" t="s">
        <v>122</v>
      </c>
      <c r="M120" s="144"/>
      <c r="N120" s="143"/>
      <c r="O120" s="143"/>
      <c r="P120" s="143">
        <v>2</v>
      </c>
      <c r="Q120" s="143"/>
      <c r="R120" s="87">
        <f t="shared" ref="R120" si="71">((N120+P120)*IF($J120="R",2,IF($J120="E",2.5,IF($J120="F",2.5,IF($J120="G",2.5,0))))+(O120+Q120)*IF($J120="R",1,IF($J120="E",1.25,IF($J120="F",1.25,IF($J120="G",1.25,0)))))/2</f>
        <v>2.5</v>
      </c>
      <c r="S120" s="88">
        <f t="shared" si="66"/>
        <v>70</v>
      </c>
      <c r="T120" s="162">
        <f t="shared" si="59"/>
        <v>0.15625</v>
      </c>
      <c r="U120"/>
      <c r="V120"/>
      <c r="W120"/>
    </row>
    <row r="121" spans="1:23" ht="27" customHeight="1" x14ac:dyDescent="0.35">
      <c r="A121" s="198"/>
      <c r="B121" s="169" t="s">
        <v>31</v>
      </c>
      <c r="C121" s="141" t="s">
        <v>222</v>
      </c>
      <c r="D121" s="69" t="s">
        <v>24</v>
      </c>
      <c r="E121" s="140"/>
      <c r="F121" s="69" t="s">
        <v>27</v>
      </c>
      <c r="G121" s="142" t="s">
        <v>223</v>
      </c>
      <c r="H121" s="72" t="s">
        <v>50</v>
      </c>
      <c r="I121" s="69" t="s">
        <v>25</v>
      </c>
      <c r="J121" s="69" t="s">
        <v>123</v>
      </c>
      <c r="K121" s="60" t="s">
        <v>29</v>
      </c>
      <c r="L121" s="69" t="s">
        <v>122</v>
      </c>
      <c r="M121" s="144"/>
      <c r="N121" s="143"/>
      <c r="O121" s="143"/>
      <c r="P121" s="143"/>
      <c r="Q121" s="143">
        <v>2</v>
      </c>
      <c r="R121" s="87">
        <f t="shared" ref="R121:R122" si="72">((N121+P121)*IF($J121="R",2,IF($J121="E",2.5,IF($J121="F",2.5,IF($J121="G",2.5,0))))+(O121+Q121)*IF($J121="R",1,IF($J121="E",1.25,IF($J121="F",1.25,IF($J121="G",1.25,0)))))/2</f>
        <v>1.25</v>
      </c>
      <c r="S121" s="88">
        <f t="shared" si="66"/>
        <v>35</v>
      </c>
      <c r="T121" s="162">
        <f t="shared" si="59"/>
        <v>7.8125E-2</v>
      </c>
      <c r="U121"/>
      <c r="V121"/>
      <c r="W121"/>
    </row>
    <row r="122" spans="1:23" ht="27" customHeight="1" x14ac:dyDescent="0.35">
      <c r="A122" s="198"/>
      <c r="B122" s="166" t="s">
        <v>23</v>
      </c>
      <c r="C122" s="61" t="s">
        <v>185</v>
      </c>
      <c r="D122" s="60" t="s">
        <v>24</v>
      </c>
      <c r="E122" s="60"/>
      <c r="F122" s="60" t="s">
        <v>27</v>
      </c>
      <c r="G122" s="62" t="s">
        <v>186</v>
      </c>
      <c r="H122" s="64" t="s">
        <v>50</v>
      </c>
      <c r="I122" s="60" t="s">
        <v>25</v>
      </c>
      <c r="J122" s="60" t="s">
        <v>123</v>
      </c>
      <c r="K122" s="60" t="s">
        <v>254</v>
      </c>
      <c r="L122" s="60" t="s">
        <v>122</v>
      </c>
      <c r="M122" s="63"/>
      <c r="N122" s="64"/>
      <c r="O122" s="64"/>
      <c r="P122" s="64"/>
      <c r="Q122" s="64">
        <v>4</v>
      </c>
      <c r="R122" s="65">
        <f t="shared" si="72"/>
        <v>2.5</v>
      </c>
      <c r="S122" s="88">
        <f t="shared" si="66"/>
        <v>70</v>
      </c>
      <c r="T122" s="162">
        <f t="shared" si="59"/>
        <v>0.15625</v>
      </c>
      <c r="U122"/>
      <c r="V122"/>
      <c r="W122"/>
    </row>
    <row r="123" spans="1:23" ht="27" customHeight="1" x14ac:dyDescent="0.35">
      <c r="A123" s="198"/>
      <c r="B123" s="166" t="s">
        <v>23</v>
      </c>
      <c r="C123" s="61" t="s">
        <v>185</v>
      </c>
      <c r="D123" s="60" t="s">
        <v>24</v>
      </c>
      <c r="E123" s="60"/>
      <c r="F123" s="60" t="s">
        <v>27</v>
      </c>
      <c r="G123" s="62" t="s">
        <v>264</v>
      </c>
      <c r="H123" s="64" t="s">
        <v>50</v>
      </c>
      <c r="I123" s="60" t="s">
        <v>25</v>
      </c>
      <c r="J123" s="60" t="s">
        <v>123</v>
      </c>
      <c r="K123" s="60" t="s">
        <v>254</v>
      </c>
      <c r="L123" s="60" t="s">
        <v>122</v>
      </c>
      <c r="M123" s="63"/>
      <c r="N123" s="64"/>
      <c r="O123" s="64"/>
      <c r="P123" s="64">
        <v>2</v>
      </c>
      <c r="Q123" s="64"/>
      <c r="R123" s="65">
        <f t="shared" ref="R123" si="73">((N123+P123)*IF($J123="R",2,IF($J123="E",2.5,IF($J123="F",2.5,IF($J123="G",2.5,0))))+(O123+Q123)*IF($J123="R",1,IF($J123="E",1.25,IF($J123="F",1.25,IF($J123="G",1.25,0)))))/2</f>
        <v>2.5</v>
      </c>
      <c r="S123" s="88">
        <f t="shared" si="66"/>
        <v>70</v>
      </c>
      <c r="T123" s="162">
        <f t="shared" si="59"/>
        <v>0.15625</v>
      </c>
      <c r="U123"/>
      <c r="V123"/>
      <c r="W123"/>
    </row>
    <row r="124" spans="1:23" ht="27" customHeight="1" x14ac:dyDescent="0.35">
      <c r="A124" s="198"/>
      <c r="B124" s="163" t="s">
        <v>31</v>
      </c>
      <c r="C124" s="61" t="s">
        <v>171</v>
      </c>
      <c r="D124" s="60" t="s">
        <v>24</v>
      </c>
      <c r="E124" s="60">
        <v>34</v>
      </c>
      <c r="F124" s="60" t="s">
        <v>27</v>
      </c>
      <c r="G124" s="62" t="s">
        <v>172</v>
      </c>
      <c r="H124" s="64" t="s">
        <v>50</v>
      </c>
      <c r="I124" s="60" t="s">
        <v>25</v>
      </c>
      <c r="J124" s="60" t="s">
        <v>123</v>
      </c>
      <c r="K124" s="60" t="s">
        <v>254</v>
      </c>
      <c r="L124" s="60" t="s">
        <v>122</v>
      </c>
      <c r="M124" s="63"/>
      <c r="N124" s="64"/>
      <c r="O124" s="64"/>
      <c r="P124" s="64"/>
      <c r="Q124" s="64">
        <v>2</v>
      </c>
      <c r="R124" s="65">
        <f t="shared" ref="R124:R125" si="74">((N124+P124)*IF($J124="R",2,IF($J124="E",2.5,IF($J124="F",2.5,IF($J124="G",2.5,0))))+(O124+Q124)*IF($J124="R",1,IF($J124="E",1.25,IF($J124="F",1.25,IF($J124="G",1.25,0)))))/2</f>
        <v>1.25</v>
      </c>
      <c r="S124" s="88">
        <f t="shared" si="66"/>
        <v>35</v>
      </c>
      <c r="T124" s="162">
        <f t="shared" si="59"/>
        <v>7.8125E-2</v>
      </c>
      <c r="U124"/>
      <c r="V124"/>
      <c r="W124"/>
    </row>
    <row r="125" spans="1:23" ht="27" customHeight="1" x14ac:dyDescent="0.35">
      <c r="A125" s="198"/>
      <c r="B125" s="171" t="s">
        <v>149</v>
      </c>
      <c r="C125" s="146" t="s">
        <v>226</v>
      </c>
      <c r="D125" s="69" t="s">
        <v>24</v>
      </c>
      <c r="E125" s="145">
        <v>8</v>
      </c>
      <c r="F125" s="69" t="s">
        <v>27</v>
      </c>
      <c r="G125" s="147" t="s">
        <v>227</v>
      </c>
      <c r="H125" s="72" t="s">
        <v>50</v>
      </c>
      <c r="I125" s="69" t="s">
        <v>25</v>
      </c>
      <c r="J125" s="69" t="s">
        <v>123</v>
      </c>
      <c r="K125" s="69" t="s">
        <v>30</v>
      </c>
      <c r="L125" s="69" t="s">
        <v>122</v>
      </c>
      <c r="M125" s="148"/>
      <c r="N125" s="149">
        <v>1</v>
      </c>
      <c r="O125" s="149"/>
      <c r="P125" s="149"/>
      <c r="Q125" s="149"/>
      <c r="R125" s="65">
        <f t="shared" si="74"/>
        <v>1.25</v>
      </c>
      <c r="S125" s="88">
        <f t="shared" si="66"/>
        <v>35</v>
      </c>
      <c r="T125" s="162">
        <f t="shared" ref="T125:T131" si="75">S125/448</f>
        <v>7.8125E-2</v>
      </c>
      <c r="U125"/>
      <c r="V125"/>
      <c r="W125"/>
    </row>
    <row r="126" spans="1:23" ht="27" customHeight="1" x14ac:dyDescent="0.35">
      <c r="A126" s="198"/>
      <c r="B126" s="171" t="s">
        <v>149</v>
      </c>
      <c r="C126" s="146" t="s">
        <v>226</v>
      </c>
      <c r="D126" s="69" t="s">
        <v>24</v>
      </c>
      <c r="E126" s="145">
        <v>8</v>
      </c>
      <c r="F126" s="69" t="s">
        <v>27</v>
      </c>
      <c r="G126" s="147" t="s">
        <v>227</v>
      </c>
      <c r="H126" s="72" t="s">
        <v>50</v>
      </c>
      <c r="I126" s="69" t="s">
        <v>25</v>
      </c>
      <c r="J126" s="69" t="s">
        <v>123</v>
      </c>
      <c r="K126" s="69" t="s">
        <v>30</v>
      </c>
      <c r="L126" s="69" t="s">
        <v>122</v>
      </c>
      <c r="M126" s="148"/>
      <c r="N126" s="149">
        <v>3</v>
      </c>
      <c r="O126" s="149"/>
      <c r="P126" s="149"/>
      <c r="Q126" s="149"/>
      <c r="R126" s="65">
        <f t="shared" ref="R126:R127" si="76">((N126+P126)*IF($J126="R",2,IF($J126="E",2.5,IF($J126="F",2.5,IF($J126="G",2.5,0))))+(O126+Q126)*IF($J126="R",1,IF($J126="E",1.25,IF($J126="F",1.25,IF($J126="G",1.25,0)))))/2</f>
        <v>3.75</v>
      </c>
      <c r="S126" s="88">
        <f t="shared" si="66"/>
        <v>105</v>
      </c>
      <c r="T126" s="162">
        <f t="shared" si="75"/>
        <v>0.234375</v>
      </c>
      <c r="U126"/>
      <c r="V126"/>
      <c r="W126"/>
    </row>
    <row r="127" spans="1:23" ht="27" customHeight="1" x14ac:dyDescent="0.35">
      <c r="A127" s="198"/>
      <c r="B127" s="171" t="s">
        <v>149</v>
      </c>
      <c r="C127" s="146" t="s">
        <v>226</v>
      </c>
      <c r="D127" s="69" t="s">
        <v>24</v>
      </c>
      <c r="E127" s="145">
        <v>8</v>
      </c>
      <c r="F127" s="69" t="s">
        <v>27</v>
      </c>
      <c r="G127" s="147" t="s">
        <v>227</v>
      </c>
      <c r="H127" s="72" t="s">
        <v>50</v>
      </c>
      <c r="I127" s="69" t="s">
        <v>25</v>
      </c>
      <c r="J127" s="69" t="s">
        <v>123</v>
      </c>
      <c r="K127" s="69" t="s">
        <v>30</v>
      </c>
      <c r="L127" s="69" t="s">
        <v>122</v>
      </c>
      <c r="M127" s="148"/>
      <c r="N127" s="149"/>
      <c r="O127" s="149">
        <v>1</v>
      </c>
      <c r="P127" s="149"/>
      <c r="Q127" s="149"/>
      <c r="R127" s="65">
        <f t="shared" si="76"/>
        <v>0.625</v>
      </c>
      <c r="S127" s="88">
        <f t="shared" si="66"/>
        <v>17.5</v>
      </c>
      <c r="T127" s="162">
        <f t="shared" si="75"/>
        <v>3.90625E-2</v>
      </c>
      <c r="U127"/>
      <c r="V127"/>
      <c r="W127"/>
    </row>
    <row r="128" spans="1:23" ht="27" customHeight="1" x14ac:dyDescent="0.35">
      <c r="A128" s="198"/>
      <c r="B128" s="167" t="s">
        <v>23</v>
      </c>
      <c r="C128" s="141" t="s">
        <v>228</v>
      </c>
      <c r="D128" s="69" t="s">
        <v>24</v>
      </c>
      <c r="E128" s="140">
        <v>17</v>
      </c>
      <c r="F128" s="69" t="s">
        <v>27</v>
      </c>
      <c r="G128" s="142" t="s">
        <v>229</v>
      </c>
      <c r="H128" s="72" t="s">
        <v>50</v>
      </c>
      <c r="I128" s="69" t="s">
        <v>25</v>
      </c>
      <c r="J128" s="69" t="s">
        <v>123</v>
      </c>
      <c r="K128" s="69" t="s">
        <v>30</v>
      </c>
      <c r="L128" s="69" t="s">
        <v>122</v>
      </c>
      <c r="M128" s="144"/>
      <c r="N128" s="143">
        <v>3</v>
      </c>
      <c r="O128" s="143">
        <v>1</v>
      </c>
      <c r="P128" s="143"/>
      <c r="Q128" s="143"/>
      <c r="R128" s="65">
        <f t="shared" ref="R128" si="77">((N128+P128)*IF($J128="R",2,IF($J128="E",2.5,IF($J128="F",2.5,IF($J128="G",2.5,0))))+(O128+Q128)*IF($J128="R",1,IF($J128="E",1.25,IF($J128="F",1.25,IF($J128="G",1.25,0)))))/2</f>
        <v>4.375</v>
      </c>
      <c r="S128" s="88">
        <f t="shared" si="66"/>
        <v>122.5</v>
      </c>
      <c r="T128" s="162">
        <f t="shared" si="75"/>
        <v>0.2734375</v>
      </c>
      <c r="U128"/>
      <c r="V128"/>
      <c r="W128"/>
    </row>
    <row r="129" spans="1:23" ht="27" customHeight="1" x14ac:dyDescent="0.35">
      <c r="A129" s="198"/>
      <c r="B129" s="167" t="s">
        <v>149</v>
      </c>
      <c r="C129" s="141" t="s">
        <v>230</v>
      </c>
      <c r="D129" s="69" t="s">
        <v>24</v>
      </c>
      <c r="E129" s="140">
        <v>13</v>
      </c>
      <c r="F129" s="69" t="s">
        <v>27</v>
      </c>
      <c r="G129" s="142" t="s">
        <v>231</v>
      </c>
      <c r="H129" s="72" t="s">
        <v>50</v>
      </c>
      <c r="I129" s="69" t="s">
        <v>25</v>
      </c>
      <c r="J129" s="69" t="s">
        <v>123</v>
      </c>
      <c r="K129" s="69" t="s">
        <v>30</v>
      </c>
      <c r="L129" s="69" t="s">
        <v>122</v>
      </c>
      <c r="M129" s="144"/>
      <c r="N129" s="143"/>
      <c r="O129" s="143"/>
      <c r="P129" s="143"/>
      <c r="Q129" s="172">
        <v>2</v>
      </c>
      <c r="R129" s="65">
        <f t="shared" ref="R129" si="78">((N129+P129)*IF($J129="R",2,IF($J129="E",2.5,IF($J129="F",2.5,IF($J129="G",2.5,0))))+(O129+Q129)*IF($J129="R",1,IF($J129="E",1.25,IF($J129="F",1.25,IF($J129="G",1.25,0)))))/2</f>
        <v>1.25</v>
      </c>
      <c r="S129" s="88">
        <f t="shared" si="66"/>
        <v>35</v>
      </c>
      <c r="T129" s="162">
        <f t="shared" si="75"/>
        <v>7.8125E-2</v>
      </c>
      <c r="U129"/>
      <c r="V129"/>
      <c r="W129"/>
    </row>
    <row r="130" spans="1:23" ht="27" customHeight="1" x14ac:dyDescent="0.35">
      <c r="A130" s="198"/>
      <c r="B130" s="167" t="s">
        <v>149</v>
      </c>
      <c r="C130" s="141" t="s">
        <v>230</v>
      </c>
      <c r="D130" s="69" t="s">
        <v>24</v>
      </c>
      <c r="E130" s="140">
        <v>13</v>
      </c>
      <c r="F130" s="69" t="s">
        <v>27</v>
      </c>
      <c r="G130" s="142" t="s">
        <v>229</v>
      </c>
      <c r="H130" s="72" t="s">
        <v>50</v>
      </c>
      <c r="I130" s="69" t="s">
        <v>25</v>
      </c>
      <c r="J130" s="69" t="s">
        <v>123</v>
      </c>
      <c r="K130" s="69" t="s">
        <v>30</v>
      </c>
      <c r="L130" s="69" t="s">
        <v>122</v>
      </c>
      <c r="M130" s="144"/>
      <c r="N130" s="143"/>
      <c r="O130" s="143">
        <v>2</v>
      </c>
      <c r="P130" s="143"/>
      <c r="Q130" s="172"/>
      <c r="R130" s="65">
        <f t="shared" ref="R130" si="79">((N130+P130)*IF($J130="R",2,IF($J130="E",2.5,IF($J130="F",2.5,IF($J130="G",2.5,0))))+(O130+Q130)*IF($J130="R",1,IF($J130="E",1.25,IF($J130="F",1.25,IF($J130="G",1.25,0)))))/2</f>
        <v>1.25</v>
      </c>
      <c r="S130" s="88">
        <f t="shared" si="66"/>
        <v>35</v>
      </c>
      <c r="T130" s="162">
        <f t="shared" si="75"/>
        <v>7.8125E-2</v>
      </c>
      <c r="U130"/>
      <c r="V130"/>
      <c r="W130"/>
    </row>
    <row r="131" spans="1:23" ht="27" customHeight="1" x14ac:dyDescent="0.35">
      <c r="A131" s="198"/>
      <c r="B131" s="167" t="s">
        <v>206</v>
      </c>
      <c r="C131" s="141" t="s">
        <v>232</v>
      </c>
      <c r="D131" s="69" t="s">
        <v>24</v>
      </c>
      <c r="E131" s="140">
        <v>18</v>
      </c>
      <c r="F131" s="69" t="s">
        <v>27</v>
      </c>
      <c r="G131" s="142" t="s">
        <v>233</v>
      </c>
      <c r="H131" s="72" t="s">
        <v>50</v>
      </c>
      <c r="I131" s="69" t="s">
        <v>25</v>
      </c>
      <c r="J131" s="69" t="s">
        <v>123</v>
      </c>
      <c r="K131" s="69" t="s">
        <v>30</v>
      </c>
      <c r="L131" s="69" t="s">
        <v>122</v>
      </c>
      <c r="M131" s="144"/>
      <c r="N131" s="143"/>
      <c r="O131" s="143"/>
      <c r="P131" s="173">
        <v>1.5</v>
      </c>
      <c r="Q131" s="143"/>
      <c r="R131" s="65">
        <f t="shared" ref="R131" si="80">((N131+P131)*IF($J131="R",2,IF($J131="E",2.5,IF($J131="F",2.5,IF($J131="G",2.5,0))))+(O131+Q131)*IF($J131="R",1,IF($J131="E",1.25,IF($J131="F",1.25,IF($J131="G",1.25,0)))))/2</f>
        <v>1.875</v>
      </c>
      <c r="S131" s="88">
        <f t="shared" si="66"/>
        <v>52.5</v>
      </c>
      <c r="T131" s="162">
        <f t="shared" si="75"/>
        <v>0.1171875</v>
      </c>
      <c r="U131"/>
      <c r="V131"/>
      <c r="W131"/>
    </row>
    <row r="132" spans="1:23" ht="27" customHeight="1" x14ac:dyDescent="0.35">
      <c r="A132" s="198"/>
      <c r="B132" s="167" t="s">
        <v>206</v>
      </c>
      <c r="C132" s="141" t="s">
        <v>234</v>
      </c>
      <c r="D132" s="69" t="s">
        <v>24</v>
      </c>
      <c r="E132" s="140">
        <v>4</v>
      </c>
      <c r="F132" s="69" t="s">
        <v>27</v>
      </c>
      <c r="G132" s="142" t="s">
        <v>233</v>
      </c>
      <c r="H132" s="72" t="s">
        <v>50</v>
      </c>
      <c r="I132" s="69" t="s">
        <v>25</v>
      </c>
      <c r="J132" s="69" t="s">
        <v>123</v>
      </c>
      <c r="K132" s="69" t="s">
        <v>30</v>
      </c>
      <c r="L132" s="69" t="s">
        <v>122</v>
      </c>
      <c r="M132" s="144"/>
      <c r="N132" s="143"/>
      <c r="O132" s="143"/>
      <c r="P132" s="174">
        <v>1.0713999999999999</v>
      </c>
      <c r="Q132" s="143"/>
      <c r="R132" s="65">
        <f>((N132+P132)*IF($J132="R",2,IF($J132="E",2.5,IF($J132="F",2.5,IF($J132="G",2.5,0))))+(O132+Q132)*IF($J132="R",1,IF($J132="E",1.25,IF($J132="F",1.25,IF($J132="G",1.25,0)))))/2</f>
        <v>1.3392499999999998</v>
      </c>
      <c r="S132" s="88">
        <f t="shared" si="66"/>
        <v>37.498999999999995</v>
      </c>
      <c r="T132" s="162">
        <f>S132/448</f>
        <v>8.3703124999999989E-2</v>
      </c>
      <c r="U132"/>
      <c r="V132"/>
      <c r="W132"/>
    </row>
    <row r="133" spans="1:23" ht="27" customHeight="1" x14ac:dyDescent="0.35">
      <c r="A133" s="198"/>
      <c r="B133" s="145" t="s">
        <v>31</v>
      </c>
      <c r="C133" s="146" t="s">
        <v>216</v>
      </c>
      <c r="D133" s="69" t="s">
        <v>24</v>
      </c>
      <c r="E133" s="145"/>
      <c r="F133" s="69" t="s">
        <v>27</v>
      </c>
      <c r="G133" s="147" t="s">
        <v>217</v>
      </c>
      <c r="H133" s="72" t="s">
        <v>50</v>
      </c>
      <c r="I133" s="69" t="s">
        <v>25</v>
      </c>
      <c r="J133" s="69" t="s">
        <v>123</v>
      </c>
      <c r="K133" s="69" t="s">
        <v>29</v>
      </c>
      <c r="L133" s="69" t="s">
        <v>122</v>
      </c>
      <c r="M133" s="148"/>
      <c r="N133" s="149"/>
      <c r="O133" s="149"/>
      <c r="P133" s="149">
        <v>2</v>
      </c>
      <c r="Q133" s="149"/>
      <c r="R133" s="87">
        <f>((N133+P133)*IF($J133="R",2,IF($J133="E",2.5,IF($J133="F",2.5,IF($J133="G",2.5,0))))+(O133+Q133)*IF($J133="R",1,IF($J133="E",1.25,IF($J133="F",1.25,IF($J133="G",1.25,0)))))/2</f>
        <v>2.5</v>
      </c>
      <c r="S133" s="88">
        <f t="shared" si="66"/>
        <v>70</v>
      </c>
      <c r="T133" s="162">
        <f>S133/448</f>
        <v>0.15625</v>
      </c>
      <c r="U133"/>
      <c r="V133"/>
      <c r="W133"/>
    </row>
    <row r="134" spans="1:23" ht="27" customHeight="1" x14ac:dyDescent="0.35">
      <c r="A134" s="198"/>
      <c r="B134" s="167" t="s">
        <v>206</v>
      </c>
      <c r="C134" s="141" t="s">
        <v>207</v>
      </c>
      <c r="D134" s="60" t="s">
        <v>24</v>
      </c>
      <c r="E134" s="140"/>
      <c r="F134" s="60" t="s">
        <v>27</v>
      </c>
      <c r="G134" s="142" t="s">
        <v>208</v>
      </c>
      <c r="H134" s="64" t="s">
        <v>50</v>
      </c>
      <c r="I134" s="60" t="s">
        <v>25</v>
      </c>
      <c r="J134" s="60" t="s">
        <v>0</v>
      </c>
      <c r="K134" s="60" t="s">
        <v>29</v>
      </c>
      <c r="L134" s="60" t="s">
        <v>122</v>
      </c>
      <c r="M134" s="144"/>
      <c r="N134" s="143">
        <v>2</v>
      </c>
      <c r="O134" s="143"/>
      <c r="P134" s="143"/>
      <c r="Q134" s="143"/>
      <c r="R134" s="87">
        <f>((N134+P134)*IF($J134="R",2,IF($J134="E",2.5,IF($J134="F",2.5,IF($J134="G",2.5,0))))+(O134+Q134)*IF($J134="R",1,IF($J134="E",1.25,IF($J134="F",1.25,IF($J134="G",1.25,0)))))/2</f>
        <v>2</v>
      </c>
      <c r="S134" s="88">
        <f t="shared" si="66"/>
        <v>56</v>
      </c>
      <c r="T134" s="162">
        <f t="shared" ref="T134:T136" si="81">S134/448</f>
        <v>0.125</v>
      </c>
      <c r="U134"/>
      <c r="V134"/>
      <c r="W134"/>
    </row>
    <row r="135" spans="1:23" ht="27" customHeight="1" x14ac:dyDescent="0.35">
      <c r="A135" s="198"/>
      <c r="B135" s="163" t="s">
        <v>35</v>
      </c>
      <c r="C135" s="61" t="s">
        <v>164</v>
      </c>
      <c r="D135" s="60" t="s">
        <v>24</v>
      </c>
      <c r="E135" s="60">
        <v>24</v>
      </c>
      <c r="F135" s="60" t="s">
        <v>27</v>
      </c>
      <c r="G135" s="62" t="s">
        <v>165</v>
      </c>
      <c r="H135" s="64" t="s">
        <v>50</v>
      </c>
      <c r="I135" s="60" t="s">
        <v>25</v>
      </c>
      <c r="J135" s="60" t="s">
        <v>123</v>
      </c>
      <c r="K135" s="60" t="s">
        <v>26</v>
      </c>
      <c r="L135" s="60" t="s">
        <v>122</v>
      </c>
      <c r="M135" s="63"/>
      <c r="N135" s="64"/>
      <c r="O135" s="64"/>
      <c r="P135" s="64">
        <v>2</v>
      </c>
      <c r="Q135" s="64"/>
      <c r="R135" s="87">
        <f t="shared" ref="R135:R136" si="82">((N135+P135)*IF($J135="R",2,IF($J135="E",2.5,IF($J135="F",2.5,IF($J135="G",2.5,0))))+(O135+Q135)*IF($J135="R",1,IF($J135="E",1.25,IF($J135="F",1.25,IF($J135="G",1.25,0)))))/2</f>
        <v>2.5</v>
      </c>
      <c r="S135" s="88">
        <f t="shared" si="66"/>
        <v>70</v>
      </c>
      <c r="T135" s="162">
        <f t="shared" si="81"/>
        <v>0.15625</v>
      </c>
      <c r="U135"/>
      <c r="V135"/>
      <c r="W135"/>
    </row>
    <row r="136" spans="1:23" ht="27" customHeight="1" x14ac:dyDescent="0.35">
      <c r="A136" s="198"/>
      <c r="B136" s="60"/>
      <c r="C136" s="61"/>
      <c r="D136" s="60"/>
      <c r="E136" s="60"/>
      <c r="F136" s="60"/>
      <c r="G136" s="62"/>
      <c r="H136" s="64"/>
      <c r="I136" s="60"/>
      <c r="J136" s="60"/>
      <c r="K136" s="60"/>
      <c r="L136" s="60"/>
      <c r="M136" s="63"/>
      <c r="N136" s="64"/>
      <c r="O136" s="64"/>
      <c r="P136" s="64"/>
      <c r="Q136" s="64"/>
      <c r="R136" s="87">
        <f t="shared" si="82"/>
        <v>0</v>
      </c>
      <c r="S136" s="88">
        <f t="shared" si="66"/>
        <v>0</v>
      </c>
      <c r="T136" s="162">
        <f t="shared" si="81"/>
        <v>0</v>
      </c>
      <c r="U136"/>
      <c r="V136"/>
      <c r="W136"/>
    </row>
    <row r="137" spans="1:23" ht="30.65" customHeight="1" x14ac:dyDescent="0.35">
      <c r="A137" s="199"/>
      <c r="B137" s="89"/>
      <c r="C137" s="90"/>
      <c r="D137" s="89"/>
      <c r="E137" s="89"/>
      <c r="F137" s="89"/>
      <c r="G137" s="10" t="s">
        <v>52</v>
      </c>
      <c r="H137" s="89"/>
      <c r="I137" s="89"/>
      <c r="J137" s="89"/>
      <c r="K137" s="89"/>
      <c r="L137" s="89"/>
      <c r="M137" s="91"/>
      <c r="N137" s="92"/>
      <c r="O137" s="92"/>
      <c r="P137" s="92"/>
      <c r="Q137" s="92"/>
      <c r="R137" s="84">
        <f>SUM(R89:R136)</f>
        <v>86.839249999999993</v>
      </c>
      <c r="S137" s="14">
        <v>448</v>
      </c>
      <c r="T137" s="93">
        <v>16</v>
      </c>
      <c r="U137"/>
      <c r="V137"/>
      <c r="W137"/>
    </row>
    <row r="138" spans="1:23" ht="28.75" customHeight="1" x14ac:dyDescent="0.35">
      <c r="A138" s="197">
        <v>11</v>
      </c>
      <c r="B138" s="192" t="s">
        <v>54</v>
      </c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/>
      <c r="V138"/>
      <c r="W138"/>
    </row>
    <row r="139" spans="1:23" x14ac:dyDescent="0.35">
      <c r="A139" s="198"/>
      <c r="B139" s="163" t="s">
        <v>35</v>
      </c>
      <c r="C139" s="61" t="s">
        <v>151</v>
      </c>
      <c r="D139" s="60" t="s">
        <v>24</v>
      </c>
      <c r="E139" s="60"/>
      <c r="F139" s="60" t="s">
        <v>27</v>
      </c>
      <c r="G139" s="62" t="s">
        <v>152</v>
      </c>
      <c r="H139" s="64" t="s">
        <v>50</v>
      </c>
      <c r="I139" s="60" t="s">
        <v>25</v>
      </c>
      <c r="J139" s="60" t="s">
        <v>0</v>
      </c>
      <c r="K139" s="60" t="s">
        <v>26</v>
      </c>
      <c r="L139" s="60" t="s">
        <v>122</v>
      </c>
      <c r="M139" s="63" t="s">
        <v>124</v>
      </c>
      <c r="N139" s="64"/>
      <c r="O139" s="64">
        <v>1</v>
      </c>
      <c r="P139" s="64"/>
      <c r="Q139" s="64"/>
      <c r="R139" s="65">
        <f t="shared" ref="R139" si="83">((N139+P139)*IF($J139="R",2,IF($J139="E",2.5,IF($J139="F",2.5,IF($J139="G",2.5,0))))+(O139+Q139)*IF($J139="R",1,IF($J139="E",1.25,IF($J139="F",1.25,IF($J139="G",1.25,0)))))/2</f>
        <v>0.5</v>
      </c>
      <c r="S139" s="66">
        <f t="shared" ref="S139" si="84">R139*28</f>
        <v>14</v>
      </c>
      <c r="T139" s="162">
        <f t="shared" si="54"/>
        <v>3.125E-2</v>
      </c>
      <c r="U139"/>
      <c r="V139"/>
      <c r="W139"/>
    </row>
    <row r="140" spans="1:23" x14ac:dyDescent="0.35">
      <c r="A140" s="198"/>
      <c r="B140" s="163" t="s">
        <v>35</v>
      </c>
      <c r="C140" s="61" t="s">
        <v>151</v>
      </c>
      <c r="D140" s="60" t="s">
        <v>24</v>
      </c>
      <c r="E140" s="60"/>
      <c r="F140" s="60" t="s">
        <v>27</v>
      </c>
      <c r="G140" s="62" t="s">
        <v>153</v>
      </c>
      <c r="H140" s="64" t="s">
        <v>50</v>
      </c>
      <c r="I140" s="60" t="s">
        <v>25</v>
      </c>
      <c r="J140" s="60" t="s">
        <v>0</v>
      </c>
      <c r="K140" s="60" t="s">
        <v>26</v>
      </c>
      <c r="L140" s="60" t="s">
        <v>122</v>
      </c>
      <c r="M140" s="63" t="s">
        <v>124</v>
      </c>
      <c r="N140" s="64"/>
      <c r="O140" s="64"/>
      <c r="P140" s="64"/>
      <c r="Q140" s="64">
        <v>1</v>
      </c>
      <c r="R140" s="65">
        <f>((N140+P140)*IF($J140="R",2,IF($J140="E",2.5,IF($J140="F",2.5,IF($J140="G",2.5,0))))+(O140+Q140)*IF($J140="R",1,IF($J140="E",1.25,IF($J140="F",1.25,IF($J140="G",1.25,0)))))/2</f>
        <v>0.5</v>
      </c>
      <c r="S140" s="66">
        <f>R140*28</f>
        <v>14</v>
      </c>
      <c r="T140" s="162">
        <f>S140/448</f>
        <v>3.125E-2</v>
      </c>
      <c r="U140"/>
      <c r="V140"/>
      <c r="W140"/>
    </row>
    <row r="141" spans="1:23" ht="26" x14ac:dyDescent="0.35">
      <c r="A141" s="198"/>
      <c r="B141" s="167" t="s">
        <v>31</v>
      </c>
      <c r="C141" s="141" t="s">
        <v>194</v>
      </c>
      <c r="D141" s="69" t="s">
        <v>24</v>
      </c>
      <c r="E141" s="140">
        <v>11</v>
      </c>
      <c r="F141" s="60" t="s">
        <v>27</v>
      </c>
      <c r="G141" s="142" t="s">
        <v>193</v>
      </c>
      <c r="H141" s="64" t="s">
        <v>50</v>
      </c>
      <c r="I141" s="60" t="s">
        <v>25</v>
      </c>
      <c r="J141" s="60" t="s">
        <v>123</v>
      </c>
      <c r="K141" s="60" t="s">
        <v>254</v>
      </c>
      <c r="L141" s="60" t="s">
        <v>122</v>
      </c>
      <c r="M141" s="144" t="s">
        <v>256</v>
      </c>
      <c r="N141" s="143"/>
      <c r="O141" s="143"/>
      <c r="P141" s="143"/>
      <c r="Q141" s="143">
        <v>2</v>
      </c>
      <c r="R141" s="65">
        <f t="shared" ref="R141:R142" si="85">((N141+P141)*IF($J141="R",2,IF($J141="E",2.5,IF($J141="F",2.5,IF($J141="G",2.5,0))))+(O141+Q141)*IF($J141="R",1,IF($J141="E",1.25,IF($J141="F",1.25,IF($J141="G",1.25,0)))))/2</f>
        <v>1.25</v>
      </c>
      <c r="S141" s="66">
        <f>R141*28</f>
        <v>35</v>
      </c>
      <c r="T141" s="162">
        <f>S141/448</f>
        <v>7.8125E-2</v>
      </c>
      <c r="U141"/>
      <c r="V141"/>
      <c r="W141"/>
    </row>
    <row r="142" spans="1:23" ht="26" x14ac:dyDescent="0.35">
      <c r="A142" s="198"/>
      <c r="B142" s="163" t="s">
        <v>35</v>
      </c>
      <c r="C142" s="61" t="s">
        <v>155</v>
      </c>
      <c r="D142" s="60" t="s">
        <v>24</v>
      </c>
      <c r="E142" s="60">
        <v>5</v>
      </c>
      <c r="F142" s="60" t="s">
        <v>27</v>
      </c>
      <c r="G142" s="62" t="s">
        <v>127</v>
      </c>
      <c r="H142" s="64" t="s">
        <v>50</v>
      </c>
      <c r="I142" s="60" t="s">
        <v>25</v>
      </c>
      <c r="J142" s="60" t="s">
        <v>123</v>
      </c>
      <c r="K142" s="60" t="s">
        <v>26</v>
      </c>
      <c r="L142" s="60" t="s">
        <v>122</v>
      </c>
      <c r="M142" s="144" t="s">
        <v>256</v>
      </c>
      <c r="N142" s="64"/>
      <c r="O142" s="64"/>
      <c r="P142" s="64"/>
      <c r="Q142" s="64">
        <v>2</v>
      </c>
      <c r="R142" s="65">
        <f t="shared" si="85"/>
        <v>1.25</v>
      </c>
      <c r="S142" s="66">
        <f t="shared" ref="S142" si="86">R142*28</f>
        <v>35</v>
      </c>
      <c r="T142" s="162">
        <f>S142/448</f>
        <v>7.8125E-2</v>
      </c>
      <c r="U142"/>
      <c r="V142"/>
      <c r="W142"/>
    </row>
    <row r="143" spans="1:23" x14ac:dyDescent="0.35">
      <c r="A143" s="198"/>
      <c r="B143" s="166" t="s">
        <v>23</v>
      </c>
      <c r="C143" s="61" t="s">
        <v>185</v>
      </c>
      <c r="D143" s="60" t="s">
        <v>24</v>
      </c>
      <c r="E143" s="60"/>
      <c r="F143" s="60" t="s">
        <v>27</v>
      </c>
      <c r="G143" s="62" t="s">
        <v>264</v>
      </c>
      <c r="H143" s="64" t="s">
        <v>50</v>
      </c>
      <c r="I143" s="60" t="s">
        <v>25</v>
      </c>
      <c r="J143" s="60" t="s">
        <v>123</v>
      </c>
      <c r="K143" s="60" t="s">
        <v>29</v>
      </c>
      <c r="L143" s="60" t="s">
        <v>122</v>
      </c>
      <c r="M143" s="63"/>
      <c r="N143" s="64"/>
      <c r="O143" s="64"/>
      <c r="P143" s="64"/>
      <c r="Q143" s="64">
        <v>4</v>
      </c>
      <c r="R143" s="65">
        <f>((N143+P143)*IF($J143="R",2,IF($J143="E",2.5,IF($J143="F",2.5,IF($J143="G",2.5,0))))+(O143+Q143)*IF($J143="R",1,IF($J143="E",1.25,IF($J143="F",1.25,IF($J143="G",1.25,0)))))/2</f>
        <v>2.5</v>
      </c>
      <c r="S143" s="66">
        <f>R143*28</f>
        <v>70</v>
      </c>
      <c r="T143" s="162">
        <f>S143/448</f>
        <v>0.15625</v>
      </c>
      <c r="U143"/>
      <c r="V143"/>
      <c r="W143"/>
    </row>
    <row r="144" spans="1:23" ht="26" x14ac:dyDescent="0.35">
      <c r="A144" s="198"/>
      <c r="B144" s="163" t="s">
        <v>133</v>
      </c>
      <c r="C144" s="61" t="s">
        <v>177</v>
      </c>
      <c r="D144" s="60" t="s">
        <v>86</v>
      </c>
      <c r="E144" s="60">
        <v>5</v>
      </c>
      <c r="F144" s="60" t="s">
        <v>27</v>
      </c>
      <c r="G144" s="62" t="s">
        <v>176</v>
      </c>
      <c r="H144" s="64" t="s">
        <v>50</v>
      </c>
      <c r="I144" s="60" t="s">
        <v>25</v>
      </c>
      <c r="J144" s="60" t="s">
        <v>123</v>
      </c>
      <c r="K144" s="60" t="s">
        <v>30</v>
      </c>
      <c r="L144" s="60" t="s">
        <v>122</v>
      </c>
      <c r="M144" s="63"/>
      <c r="N144" s="64"/>
      <c r="O144" s="64">
        <v>2</v>
      </c>
      <c r="P144" s="64"/>
      <c r="Q144" s="64"/>
      <c r="R144" s="65">
        <f t="shared" ref="R144" si="87">((N144+P144)*IF($J144="R",2,IF($J144="E",2.5,IF($J144="F",2.5,IF($J144="G",2.5,0))))+(O144+Q144)*IF($J144="R",1,IF($J144="E",1.25,IF($J144="F",1.25,IF($J144="G",1.25,0)))))/2</f>
        <v>1.25</v>
      </c>
      <c r="S144" s="66">
        <f t="shared" ref="S144" si="88">R144*28</f>
        <v>35</v>
      </c>
      <c r="T144" s="162">
        <f t="shared" ref="T144:T146" si="89">S144/448</f>
        <v>7.8125E-2</v>
      </c>
      <c r="U144"/>
      <c r="V144"/>
      <c r="W144"/>
    </row>
    <row r="145" spans="1:23" x14ac:dyDescent="0.35">
      <c r="A145" s="198"/>
      <c r="B145" s="163" t="s">
        <v>149</v>
      </c>
      <c r="C145" s="61" t="s">
        <v>169</v>
      </c>
      <c r="D145" s="60" t="s">
        <v>24</v>
      </c>
      <c r="E145" s="60"/>
      <c r="F145" s="60" t="s">
        <v>27</v>
      </c>
      <c r="G145" s="62" t="s">
        <v>170</v>
      </c>
      <c r="H145" s="64" t="s">
        <v>50</v>
      </c>
      <c r="I145" s="60" t="s">
        <v>25</v>
      </c>
      <c r="J145" s="60" t="s">
        <v>123</v>
      </c>
      <c r="K145" s="60" t="s">
        <v>254</v>
      </c>
      <c r="L145" s="60" t="s">
        <v>122</v>
      </c>
      <c r="M145" s="63"/>
      <c r="N145" s="64"/>
      <c r="O145" s="64">
        <v>2</v>
      </c>
      <c r="P145" s="64"/>
      <c r="Q145" s="64"/>
      <c r="R145" s="65">
        <f>((N145+P145)*IF($J145="R",2,IF($J145="E",2.5,IF($J145="F",2.5,IF($J145="G",2.5,0))))+(O145+Q145)*IF($J145="R",1,IF($J145="E",1.25,IF($J145="F",1.25,IF($J145="G",1.25,0)))))/2</f>
        <v>1.25</v>
      </c>
      <c r="S145" s="66">
        <f>R145*28</f>
        <v>35</v>
      </c>
      <c r="T145" s="162">
        <f t="shared" si="89"/>
        <v>7.8125E-2</v>
      </c>
      <c r="U145"/>
      <c r="V145"/>
      <c r="W145"/>
    </row>
    <row r="146" spans="1:23" ht="28.5" customHeight="1" x14ac:dyDescent="0.35">
      <c r="A146" s="198"/>
      <c r="B146" s="163" t="s">
        <v>149</v>
      </c>
      <c r="C146" s="61" t="s">
        <v>169</v>
      </c>
      <c r="D146" s="60" t="s">
        <v>24</v>
      </c>
      <c r="E146" s="60"/>
      <c r="F146" s="60" t="s">
        <v>27</v>
      </c>
      <c r="G146" s="62" t="s">
        <v>170</v>
      </c>
      <c r="H146" s="64" t="s">
        <v>50</v>
      </c>
      <c r="I146" s="60" t="s">
        <v>25</v>
      </c>
      <c r="J146" s="60" t="s">
        <v>123</v>
      </c>
      <c r="K146" s="60" t="s">
        <v>254</v>
      </c>
      <c r="L146" s="60" t="s">
        <v>122</v>
      </c>
      <c r="M146" s="63" t="s">
        <v>259</v>
      </c>
      <c r="N146" s="64"/>
      <c r="O146" s="64">
        <v>4</v>
      </c>
      <c r="P146" s="64"/>
      <c r="Q146" s="64"/>
      <c r="R146" s="65">
        <f>((N146+P146)*IF($J146="R",2,IF($J146="E",2.5,IF($J146="F",2.5,IF($J146="G",2.5,0))))+(O146+Q146)*IF($J146="R",1,IF($J146="E",1.25,IF($J146="F",1.25,IF($J146="G",1.25,0)))))/2</f>
        <v>2.5</v>
      </c>
      <c r="S146" s="66">
        <f>R146*28</f>
        <v>70</v>
      </c>
      <c r="T146" s="162">
        <f t="shared" si="89"/>
        <v>0.15625</v>
      </c>
      <c r="U146"/>
      <c r="V146"/>
      <c r="W146"/>
    </row>
    <row r="147" spans="1:23" ht="19.25" customHeight="1" x14ac:dyDescent="0.35">
      <c r="A147" s="198"/>
      <c r="B147" s="171" t="s">
        <v>149</v>
      </c>
      <c r="C147" s="146" t="s">
        <v>226</v>
      </c>
      <c r="D147" s="69" t="s">
        <v>24</v>
      </c>
      <c r="E147" s="145">
        <v>8</v>
      </c>
      <c r="F147" s="69" t="s">
        <v>27</v>
      </c>
      <c r="G147" s="147" t="s">
        <v>227</v>
      </c>
      <c r="H147" s="72" t="s">
        <v>50</v>
      </c>
      <c r="I147" s="69" t="s">
        <v>25</v>
      </c>
      <c r="J147" s="69" t="s">
        <v>123</v>
      </c>
      <c r="K147" s="69" t="s">
        <v>30</v>
      </c>
      <c r="L147" s="69" t="s">
        <v>122</v>
      </c>
      <c r="M147" s="148"/>
      <c r="N147" s="149"/>
      <c r="O147" s="149">
        <v>2</v>
      </c>
      <c r="P147" s="64"/>
      <c r="Q147" s="64"/>
      <c r="R147" s="107">
        <f t="shared" ref="R147:R154" si="90">((N147+P147)*IF($J147="R",2,IF($J147="E",2.5,IF($J147="F",2.5,IF($J147="G",2.5,0))))+(O147+Q147)*IF($J147="R",1,IF($J147="E",1.25,IF($J147="F",1.25,IF($J147="G",1.25,0)))))/2</f>
        <v>1.25</v>
      </c>
      <c r="S147" s="106">
        <f t="shared" si="52"/>
        <v>35</v>
      </c>
      <c r="T147" s="162">
        <f t="shared" si="54"/>
        <v>7.8125E-2</v>
      </c>
      <c r="U147"/>
      <c r="V147"/>
      <c r="W147"/>
    </row>
    <row r="148" spans="1:23" ht="28.5" customHeight="1" x14ac:dyDescent="0.35">
      <c r="A148" s="198"/>
      <c r="B148" s="167" t="s">
        <v>206</v>
      </c>
      <c r="C148" s="141" t="s">
        <v>232</v>
      </c>
      <c r="D148" s="69" t="s">
        <v>24</v>
      </c>
      <c r="E148" s="140">
        <v>18</v>
      </c>
      <c r="F148" s="69" t="s">
        <v>27</v>
      </c>
      <c r="G148" s="142" t="s">
        <v>233</v>
      </c>
      <c r="H148" s="72" t="s">
        <v>50</v>
      </c>
      <c r="I148" s="69" t="s">
        <v>25</v>
      </c>
      <c r="J148" s="69" t="s">
        <v>123</v>
      </c>
      <c r="K148" s="69" t="s">
        <v>30</v>
      </c>
      <c r="L148" s="69" t="s">
        <v>122</v>
      </c>
      <c r="M148" s="144"/>
      <c r="N148" s="143"/>
      <c r="O148" s="143"/>
      <c r="P148" s="143"/>
      <c r="Q148" s="143">
        <v>2</v>
      </c>
      <c r="R148" s="65">
        <f>((N148+P148)*IF($J148="R",2,IF($J148="E",2.5,IF($J148="F",2.5,IF($J148="G",2.5,0))))+(O148+Q148)*IF($J148="R",1,IF($J148="E",1.25,IF($J148="F",1.25,IF($J148="G",1.25,0)))))/2</f>
        <v>1.25</v>
      </c>
      <c r="S148" s="66">
        <f>R148*28</f>
        <v>35</v>
      </c>
      <c r="T148" s="162">
        <f t="shared" si="54"/>
        <v>7.8125E-2</v>
      </c>
      <c r="U148"/>
      <c r="V148"/>
      <c r="W148"/>
    </row>
    <row r="149" spans="1:23" ht="31.25" customHeight="1" x14ac:dyDescent="0.35">
      <c r="A149" s="198"/>
      <c r="B149" s="167" t="s">
        <v>206</v>
      </c>
      <c r="C149" s="141" t="s">
        <v>207</v>
      </c>
      <c r="D149" s="60" t="s">
        <v>24</v>
      </c>
      <c r="E149" s="140"/>
      <c r="F149" s="60" t="s">
        <v>27</v>
      </c>
      <c r="G149" s="142" t="s">
        <v>208</v>
      </c>
      <c r="H149" s="64" t="s">
        <v>50</v>
      </c>
      <c r="I149" s="60" t="s">
        <v>25</v>
      </c>
      <c r="J149" s="60" t="s">
        <v>0</v>
      </c>
      <c r="K149" s="60" t="s">
        <v>29</v>
      </c>
      <c r="L149" s="60" t="s">
        <v>122</v>
      </c>
      <c r="M149" s="144"/>
      <c r="N149" s="143"/>
      <c r="O149" s="143">
        <v>5</v>
      </c>
      <c r="P149" s="143"/>
      <c r="Q149" s="143"/>
      <c r="R149" s="87">
        <f t="shared" ref="R149:R150" si="91">((N149+P149)*IF($J149="R",2,IF($J149="E",2.5,IF($J149="F",2.5,IF($J149="G",2.5,0))))+(O149+Q149)*IF($J149="R",1,IF($J149="E",1.25,IF($J149="F",1.25,IF($J149="G",1.25,0)))))/2</f>
        <v>2.5</v>
      </c>
      <c r="S149" s="66">
        <f t="shared" ref="S149:S150" si="92">R149*28</f>
        <v>70</v>
      </c>
      <c r="T149" s="162">
        <f t="shared" si="54"/>
        <v>0.15625</v>
      </c>
      <c r="U149"/>
      <c r="V149"/>
      <c r="W149"/>
    </row>
    <row r="150" spans="1:23" ht="31.25" customHeight="1" x14ac:dyDescent="0.35">
      <c r="A150" s="198"/>
      <c r="B150" s="163" t="s">
        <v>206</v>
      </c>
      <c r="C150" s="61" t="s">
        <v>248</v>
      </c>
      <c r="D150" s="60" t="s">
        <v>24</v>
      </c>
      <c r="E150" s="60"/>
      <c r="F150" s="60" t="s">
        <v>27</v>
      </c>
      <c r="G150" s="62" t="s">
        <v>249</v>
      </c>
      <c r="H150" s="64" t="s">
        <v>50</v>
      </c>
      <c r="I150" s="60" t="s">
        <v>25</v>
      </c>
      <c r="J150" s="60" t="s">
        <v>0</v>
      </c>
      <c r="K150" s="60" t="s">
        <v>26</v>
      </c>
      <c r="L150" s="60" t="s">
        <v>122</v>
      </c>
      <c r="M150" s="63"/>
      <c r="N150" s="64"/>
      <c r="O150" s="64">
        <v>2</v>
      </c>
      <c r="P150" s="64"/>
      <c r="Q150" s="64"/>
      <c r="R150" s="87">
        <f t="shared" si="91"/>
        <v>1</v>
      </c>
      <c r="S150" s="66">
        <f t="shared" si="92"/>
        <v>28</v>
      </c>
      <c r="T150" s="162">
        <f t="shared" si="54"/>
        <v>6.25E-2</v>
      </c>
      <c r="U150"/>
      <c r="V150"/>
      <c r="W150"/>
    </row>
    <row r="151" spans="1:23" ht="30" customHeight="1" x14ac:dyDescent="0.35">
      <c r="A151" s="198"/>
      <c r="B151" s="163" t="s">
        <v>206</v>
      </c>
      <c r="C151" s="61" t="s">
        <v>248</v>
      </c>
      <c r="D151" s="60" t="s">
        <v>24</v>
      </c>
      <c r="E151" s="60"/>
      <c r="F151" s="60" t="s">
        <v>27</v>
      </c>
      <c r="G151" s="62" t="s">
        <v>168</v>
      </c>
      <c r="H151" s="64" t="s">
        <v>50</v>
      </c>
      <c r="I151" s="60" t="s">
        <v>25</v>
      </c>
      <c r="J151" s="60" t="s">
        <v>0</v>
      </c>
      <c r="K151" s="60" t="s">
        <v>28</v>
      </c>
      <c r="L151" s="60" t="s">
        <v>122</v>
      </c>
      <c r="M151" s="63"/>
      <c r="N151" s="64"/>
      <c r="O151" s="64"/>
      <c r="P151" s="64"/>
      <c r="Q151" s="64">
        <v>2</v>
      </c>
      <c r="R151" s="87">
        <f t="shared" si="90"/>
        <v>1</v>
      </c>
      <c r="S151" s="106">
        <f t="shared" si="52"/>
        <v>28</v>
      </c>
      <c r="T151" s="162">
        <f t="shared" si="54"/>
        <v>6.25E-2</v>
      </c>
      <c r="U151"/>
      <c r="V151"/>
      <c r="W151"/>
    </row>
    <row r="152" spans="1:23" ht="27" customHeight="1" x14ac:dyDescent="0.35">
      <c r="A152" s="198"/>
      <c r="B152" s="163" t="s">
        <v>133</v>
      </c>
      <c r="C152" s="61" t="s">
        <v>173</v>
      </c>
      <c r="D152" s="60" t="s">
        <v>24</v>
      </c>
      <c r="E152" s="60"/>
      <c r="F152" s="60" t="s">
        <v>27</v>
      </c>
      <c r="G152" s="62" t="s">
        <v>128</v>
      </c>
      <c r="H152" s="64" t="s">
        <v>50</v>
      </c>
      <c r="I152" s="60" t="s">
        <v>25</v>
      </c>
      <c r="J152" s="60" t="s">
        <v>123</v>
      </c>
      <c r="K152" s="60" t="s">
        <v>254</v>
      </c>
      <c r="L152" s="60" t="s">
        <v>122</v>
      </c>
      <c r="M152" s="63"/>
      <c r="N152" s="64"/>
      <c r="O152" s="64">
        <v>2</v>
      </c>
      <c r="P152" s="64"/>
      <c r="Q152" s="64"/>
      <c r="R152" s="107">
        <f t="shared" si="90"/>
        <v>1.25</v>
      </c>
      <c r="S152" s="106">
        <f t="shared" si="52"/>
        <v>35</v>
      </c>
      <c r="T152" s="162">
        <f t="shared" si="54"/>
        <v>7.8125E-2</v>
      </c>
      <c r="U152"/>
      <c r="V152"/>
      <c r="W152"/>
    </row>
    <row r="153" spans="1:23" ht="27" customHeight="1" x14ac:dyDescent="0.35">
      <c r="A153" s="198"/>
      <c r="B153" s="167" t="s">
        <v>35</v>
      </c>
      <c r="C153" s="141" t="s">
        <v>197</v>
      </c>
      <c r="D153" s="60" t="s">
        <v>24</v>
      </c>
      <c r="E153" s="140"/>
      <c r="F153" s="69" t="s">
        <v>27</v>
      </c>
      <c r="G153" s="142" t="s">
        <v>198</v>
      </c>
      <c r="H153" s="72" t="s">
        <v>50</v>
      </c>
      <c r="I153" s="69" t="s">
        <v>25</v>
      </c>
      <c r="J153" s="69" t="s">
        <v>0</v>
      </c>
      <c r="K153" s="60" t="s">
        <v>254</v>
      </c>
      <c r="L153" s="69" t="s">
        <v>122</v>
      </c>
      <c r="M153" s="144"/>
      <c r="N153" s="143"/>
      <c r="O153" s="143"/>
      <c r="P153" s="143">
        <v>2</v>
      </c>
      <c r="Q153" s="143"/>
      <c r="R153" s="65">
        <f>((N153+P153)*IF($J153="R",2,IF($J153="E",2.5,IF($J153="F",2.5,IF($J153="G",2.5,0))))+(O153+Q153)*IF($J153="R",1,IF($J153="E",1.25,IF($J153="F",1.25,IF($J153="G",1.25,0)))))/2</f>
        <v>2</v>
      </c>
      <c r="S153" s="66">
        <f>R153*28</f>
        <v>56</v>
      </c>
      <c r="T153" s="162">
        <f t="shared" si="54"/>
        <v>0.125</v>
      </c>
      <c r="U153"/>
      <c r="V153"/>
      <c r="W153"/>
    </row>
    <row r="154" spans="1:23" x14ac:dyDescent="0.35">
      <c r="A154" s="198"/>
      <c r="B154" s="167" t="s">
        <v>35</v>
      </c>
      <c r="C154" s="141" t="s">
        <v>197</v>
      </c>
      <c r="D154" s="60" t="s">
        <v>24</v>
      </c>
      <c r="E154" s="140"/>
      <c r="F154" s="69" t="s">
        <v>27</v>
      </c>
      <c r="G154" s="142" t="s">
        <v>198</v>
      </c>
      <c r="H154" s="72" t="s">
        <v>50</v>
      </c>
      <c r="I154" s="69" t="s">
        <v>25</v>
      </c>
      <c r="J154" s="69" t="s">
        <v>0</v>
      </c>
      <c r="K154" s="60" t="s">
        <v>254</v>
      </c>
      <c r="L154" s="69" t="s">
        <v>122</v>
      </c>
      <c r="M154" s="144"/>
      <c r="N154" s="143"/>
      <c r="O154" s="143"/>
      <c r="P154" s="143"/>
      <c r="Q154" s="143">
        <v>2</v>
      </c>
      <c r="R154" s="65">
        <f t="shared" si="90"/>
        <v>1</v>
      </c>
      <c r="S154" s="66">
        <f t="shared" ref="S154" si="93">R154*28</f>
        <v>28</v>
      </c>
      <c r="T154" s="162">
        <f t="shared" si="54"/>
        <v>6.25E-2</v>
      </c>
      <c r="U154"/>
      <c r="V154"/>
      <c r="W154"/>
    </row>
    <row r="155" spans="1:23" x14ac:dyDescent="0.35">
      <c r="A155" s="198"/>
      <c r="B155" s="176" t="s">
        <v>149</v>
      </c>
      <c r="C155" s="146" t="s">
        <v>220</v>
      </c>
      <c r="D155" s="69" t="s">
        <v>24</v>
      </c>
      <c r="E155" s="145">
        <v>5</v>
      </c>
      <c r="F155" s="69" t="s">
        <v>27</v>
      </c>
      <c r="G155" s="147" t="s">
        <v>221</v>
      </c>
      <c r="H155" s="72" t="s">
        <v>50</v>
      </c>
      <c r="I155" s="69" t="s">
        <v>25</v>
      </c>
      <c r="J155" s="69" t="s">
        <v>123</v>
      </c>
      <c r="K155" s="60" t="s">
        <v>29</v>
      </c>
      <c r="L155" s="69" t="s">
        <v>122</v>
      </c>
      <c r="M155" s="148"/>
      <c r="N155" s="149"/>
      <c r="O155" s="149"/>
      <c r="P155" s="149">
        <v>1</v>
      </c>
      <c r="Q155" s="149"/>
      <c r="R155" s="65">
        <f>((N155+P155)*IF($J155="R",2,IF($J155="E",2.5,IF($J155="F",2.5,IF($J155="G",2.5,0))))+(O155+Q155)*IF($J155="R",1,IF($J155="E",1.25,IF($J155="F",1.25,IF($J155="G",1.25,0)))))/2</f>
        <v>1.25</v>
      </c>
      <c r="S155" s="66">
        <f>R155*28</f>
        <v>35</v>
      </c>
      <c r="T155" s="162">
        <f t="shared" si="54"/>
        <v>7.8125E-2</v>
      </c>
      <c r="U155"/>
      <c r="V155"/>
      <c r="W155"/>
    </row>
    <row r="156" spans="1:23" x14ac:dyDescent="0.35">
      <c r="A156" s="198"/>
      <c r="B156" s="60"/>
      <c r="C156" s="61"/>
      <c r="D156" s="60"/>
      <c r="E156" s="60"/>
      <c r="F156" s="60"/>
      <c r="G156" s="62"/>
      <c r="H156" s="60" t="s">
        <v>50</v>
      </c>
      <c r="I156" s="60" t="s">
        <v>25</v>
      </c>
      <c r="J156" s="60" t="s">
        <v>0</v>
      </c>
      <c r="K156" s="60"/>
      <c r="L156" s="60"/>
      <c r="M156" s="63"/>
      <c r="N156" s="64"/>
      <c r="O156" s="64"/>
      <c r="P156" s="64"/>
      <c r="Q156" s="64"/>
      <c r="R156" s="65">
        <f t="shared" ref="R156" si="94">((N156+P156)*IF($J156="R",2,IF($J156="E",2.5,IF($J156="F",2.5,IF($J156="G",2.5,0))))+(O156+Q156)*IF($J156="R",1,IF($J156="E",1.25,IF($J156="F",1.25,IF($J156="G",1.25,0)))))/2</f>
        <v>0</v>
      </c>
      <c r="S156" s="66">
        <f>R156*28</f>
        <v>0</v>
      </c>
      <c r="T156" s="162">
        <f t="shared" si="54"/>
        <v>0</v>
      </c>
      <c r="U156"/>
      <c r="V156"/>
      <c r="W156"/>
    </row>
    <row r="157" spans="1:23" ht="26" x14ac:dyDescent="0.35">
      <c r="A157" s="199"/>
      <c r="B157" s="80"/>
      <c r="C157" s="81"/>
      <c r="D157" s="80"/>
      <c r="E157" s="80"/>
      <c r="F157" s="80"/>
      <c r="G157" s="10" t="s">
        <v>51</v>
      </c>
      <c r="H157" s="80"/>
      <c r="I157" s="80"/>
      <c r="J157" s="80"/>
      <c r="K157" s="80"/>
      <c r="L157" s="80"/>
      <c r="M157" s="82"/>
      <c r="N157" s="83"/>
      <c r="O157" s="83"/>
      <c r="P157" s="83"/>
      <c r="Q157" s="83"/>
      <c r="R157" s="84">
        <f>SUM(R139:R156)</f>
        <v>23.5</v>
      </c>
      <c r="S157" s="14">
        <v>448</v>
      </c>
      <c r="T157" s="85">
        <v>16</v>
      </c>
      <c r="U157"/>
      <c r="V157"/>
      <c r="W157"/>
    </row>
    <row r="158" spans="1:23" x14ac:dyDescent="0.35">
      <c r="A158" s="94"/>
      <c r="B158" s="95"/>
      <c r="C158" s="96"/>
      <c r="D158" s="95"/>
      <c r="E158" s="95"/>
      <c r="F158" s="95"/>
      <c r="G158" s="97"/>
      <c r="H158" s="95"/>
      <c r="I158" s="95"/>
      <c r="J158" s="95"/>
      <c r="K158" s="95"/>
      <c r="L158" s="95"/>
      <c r="M158" s="98"/>
      <c r="N158" s="99"/>
      <c r="O158" s="99"/>
      <c r="P158" s="99"/>
      <c r="Q158" s="99"/>
      <c r="R158" s="100"/>
      <c r="S158" s="101"/>
      <c r="T158" s="101"/>
      <c r="U158" s="102"/>
      <c r="V158" s="102"/>
      <c r="W158" s="102"/>
    </row>
    <row r="159" spans="1:23" x14ac:dyDescent="0.35">
      <c r="A159" s="94"/>
      <c r="B159" s="95"/>
      <c r="C159" s="96"/>
      <c r="D159" s="95"/>
      <c r="E159" s="95"/>
      <c r="F159" s="95"/>
      <c r="G159" s="97"/>
      <c r="H159" s="95"/>
      <c r="I159" s="95"/>
      <c r="J159" s="95"/>
      <c r="K159" s="95"/>
      <c r="L159" s="95"/>
      <c r="M159" s="98"/>
      <c r="N159" s="99"/>
      <c r="O159" s="99"/>
      <c r="P159" s="99"/>
      <c r="Q159" s="99"/>
      <c r="R159" s="100"/>
      <c r="S159" s="101"/>
      <c r="T159" s="101"/>
      <c r="U159" s="102"/>
      <c r="V159" s="102"/>
      <c r="W159" s="102"/>
    </row>
    <row r="160" spans="1:23" x14ac:dyDescent="0.35">
      <c r="A160" s="94"/>
      <c r="B160" s="95"/>
      <c r="C160" s="96"/>
      <c r="D160" s="95"/>
      <c r="E160" s="95"/>
      <c r="F160" s="95"/>
      <c r="G160" s="97"/>
      <c r="H160" s="95"/>
      <c r="I160" s="95"/>
      <c r="J160" s="95"/>
      <c r="K160" s="95"/>
      <c r="L160" s="95"/>
      <c r="M160" s="98"/>
      <c r="N160" s="99"/>
      <c r="O160" s="99"/>
      <c r="P160" s="99"/>
      <c r="Q160" s="99"/>
      <c r="R160" s="100"/>
      <c r="S160" s="101"/>
      <c r="T160" s="101"/>
      <c r="U160" s="102"/>
      <c r="V160" s="102"/>
      <c r="W160" s="102"/>
    </row>
    <row r="161" spans="1:23" x14ac:dyDescent="0.35">
      <c r="A161" s="94"/>
      <c r="B161" s="95"/>
      <c r="C161" s="96"/>
      <c r="D161" s="95"/>
      <c r="E161" s="95"/>
      <c r="F161" s="95"/>
      <c r="G161" s="97"/>
      <c r="H161" s="95"/>
      <c r="I161" s="95"/>
      <c r="J161" s="95"/>
      <c r="K161" s="95"/>
      <c r="L161" s="95"/>
      <c r="M161" s="98"/>
      <c r="N161" s="99"/>
      <c r="O161" s="99"/>
      <c r="P161" s="99"/>
      <c r="Q161" s="99"/>
      <c r="R161" s="100"/>
      <c r="S161" s="101"/>
      <c r="T161" s="101"/>
      <c r="U161" s="102"/>
      <c r="V161" s="102"/>
      <c r="W161" s="102"/>
    </row>
    <row r="162" spans="1:23" x14ac:dyDescent="0.35">
      <c r="A162" s="94"/>
      <c r="B162" s="95"/>
      <c r="C162" s="96"/>
      <c r="D162" s="95"/>
      <c r="E162" s="95"/>
      <c r="F162" s="95"/>
      <c r="G162" s="97"/>
      <c r="H162" s="95"/>
      <c r="I162" s="95"/>
      <c r="J162" s="95"/>
      <c r="K162" s="95"/>
      <c r="L162" s="95"/>
      <c r="M162" s="98"/>
      <c r="N162" s="99"/>
      <c r="O162" s="99"/>
      <c r="P162" s="99"/>
      <c r="Q162" s="99"/>
      <c r="R162" s="100"/>
      <c r="S162" s="101"/>
      <c r="T162" s="101"/>
      <c r="U162" s="102"/>
      <c r="V162" s="102"/>
      <c r="W162" s="102"/>
    </row>
    <row r="163" spans="1:23" x14ac:dyDescent="0.35">
      <c r="A163" s="94"/>
      <c r="B163" s="95"/>
      <c r="C163" s="96"/>
      <c r="D163" s="95"/>
      <c r="E163" s="95"/>
      <c r="F163" s="95"/>
      <c r="G163" s="97"/>
      <c r="H163" s="95"/>
      <c r="I163" s="95"/>
      <c r="J163" s="95"/>
      <c r="K163" s="95"/>
      <c r="L163" s="95"/>
      <c r="M163" s="98"/>
      <c r="N163" s="99"/>
      <c r="O163" s="99"/>
      <c r="P163" s="99"/>
      <c r="Q163" s="99"/>
      <c r="R163" s="100"/>
      <c r="S163" s="101"/>
      <c r="T163" s="101"/>
      <c r="U163" s="102"/>
      <c r="V163" s="102"/>
      <c r="W163" s="102"/>
    </row>
    <row r="164" spans="1:23" x14ac:dyDescent="0.35">
      <c r="A164" s="94"/>
      <c r="B164" s="95"/>
      <c r="C164" s="96"/>
      <c r="D164" s="95"/>
      <c r="E164" s="95"/>
      <c r="F164" s="95"/>
      <c r="G164" s="97"/>
      <c r="H164" s="95"/>
      <c r="I164" s="95"/>
      <c r="J164" s="95"/>
      <c r="K164" s="95"/>
      <c r="L164" s="95"/>
      <c r="M164" s="98"/>
      <c r="N164" s="99"/>
      <c r="O164" s="99"/>
      <c r="P164" s="99"/>
      <c r="Q164" s="99"/>
      <c r="R164" s="100"/>
      <c r="S164" s="101"/>
      <c r="T164" s="101"/>
      <c r="U164" s="102"/>
      <c r="V164" s="102"/>
      <c r="W164" s="102"/>
    </row>
    <row r="165" spans="1:23" x14ac:dyDescent="0.35">
      <c r="A165" s="94"/>
      <c r="B165" s="95"/>
      <c r="C165" s="96"/>
      <c r="D165" s="95"/>
      <c r="E165" s="95"/>
      <c r="F165" s="95"/>
      <c r="G165" s="97"/>
      <c r="H165" s="95"/>
      <c r="I165" s="95"/>
      <c r="J165" s="95"/>
      <c r="K165" s="95"/>
      <c r="L165" s="95"/>
      <c r="M165" s="98"/>
      <c r="N165" s="99"/>
      <c r="O165" s="99"/>
      <c r="P165" s="99"/>
      <c r="Q165" s="99"/>
      <c r="R165" s="100"/>
      <c r="S165" s="101"/>
      <c r="T165" s="101"/>
      <c r="U165" s="102"/>
      <c r="V165" s="102"/>
      <c r="W165" s="102"/>
    </row>
    <row r="166" spans="1:23" ht="15" thickBot="1" x14ac:dyDescent="0.4">
      <c r="A166" s="94"/>
      <c r="B166" s="95"/>
      <c r="C166" s="96"/>
      <c r="D166" s="95"/>
      <c r="E166" s="95"/>
      <c r="F166" s="95"/>
      <c r="G166" s="97"/>
      <c r="H166" s="95"/>
      <c r="I166" s="95"/>
      <c r="J166" s="95"/>
      <c r="K166" s="95"/>
      <c r="L166" s="95"/>
      <c r="M166" s="98"/>
      <c r="N166" s="99"/>
      <c r="O166" s="99"/>
      <c r="P166" s="99"/>
      <c r="Q166" s="99"/>
      <c r="R166" s="100"/>
      <c r="S166" s="101"/>
      <c r="T166" s="101"/>
      <c r="U166" s="102"/>
      <c r="V166" s="102"/>
      <c r="W166" s="102"/>
    </row>
    <row r="167" spans="1:23" ht="15" thickBot="1" x14ac:dyDescent="0.4">
      <c r="C167" s="21" t="s">
        <v>34</v>
      </c>
      <c r="D167" s="3" t="s">
        <v>38</v>
      </c>
      <c r="E167" t="s">
        <v>39</v>
      </c>
      <c r="G167" s="121" t="s">
        <v>45</v>
      </c>
      <c r="H167" s="3" t="s">
        <v>38</v>
      </c>
      <c r="I167" t="s">
        <v>39</v>
      </c>
      <c r="K167" s="22"/>
      <c r="L167" s="24" t="s">
        <v>46</v>
      </c>
      <c r="M167" s="24"/>
      <c r="N167" s="109"/>
      <c r="O167" s="177" t="s">
        <v>96</v>
      </c>
      <c r="P167" s="177" t="s">
        <v>47</v>
      </c>
      <c r="Q167" s="110" t="s">
        <v>48</v>
      </c>
    </row>
    <row r="168" spans="1:23" x14ac:dyDescent="0.35">
      <c r="B168" s="55">
        <f t="shared" ref="B168:B171" si="95">E168/D168</f>
        <v>2.578125</v>
      </c>
      <c r="C168" s="23" t="s">
        <v>67</v>
      </c>
      <c r="D168" s="24">
        <v>8</v>
      </c>
      <c r="E168" s="118">
        <f>R20</f>
        <v>20.625</v>
      </c>
      <c r="F168" s="22">
        <f t="shared" ref="F168" si="96">I168/H168</f>
        <v>0.55555555555555558</v>
      </c>
      <c r="G168" s="117" t="s">
        <v>74</v>
      </c>
      <c r="H168" s="24">
        <v>9</v>
      </c>
      <c r="I168" s="54">
        <f>R82</f>
        <v>5</v>
      </c>
      <c r="K168" s="22">
        <v>1</v>
      </c>
      <c r="L168" s="117" t="s">
        <v>207</v>
      </c>
      <c r="M168" s="126"/>
      <c r="N168" s="109" t="s">
        <v>79</v>
      </c>
      <c r="O168" s="177" t="s">
        <v>32</v>
      </c>
      <c r="P168" s="177" t="s">
        <v>80</v>
      </c>
      <c r="Q168" s="123">
        <f>T149</f>
        <v>0.15625</v>
      </c>
    </row>
    <row r="169" spans="1:23" x14ac:dyDescent="0.35">
      <c r="B169" s="56">
        <f t="shared" si="95"/>
        <v>0.41666666666666669</v>
      </c>
      <c r="C169" s="4" t="s">
        <v>68</v>
      </c>
      <c r="D169">
        <v>9</v>
      </c>
      <c r="E169" s="19">
        <f>R24</f>
        <v>3.75</v>
      </c>
      <c r="F169" s="25">
        <f>I169/H169</f>
        <v>0</v>
      </c>
      <c r="G169" s="120" t="s">
        <v>95</v>
      </c>
      <c r="H169">
        <v>10</v>
      </c>
      <c r="I169" s="26">
        <f>0</f>
        <v>0</v>
      </c>
      <c r="K169" s="25">
        <v>2</v>
      </c>
      <c r="L169" s="120" t="s">
        <v>232</v>
      </c>
      <c r="M169" s="127"/>
      <c r="N169" s="41" t="s">
        <v>79</v>
      </c>
      <c r="O169" s="179" t="s">
        <v>32</v>
      </c>
      <c r="P169" s="179" t="s">
        <v>80</v>
      </c>
      <c r="Q169" s="125">
        <f>T148+T131</f>
        <v>0.1953125</v>
      </c>
    </row>
    <row r="170" spans="1:23" x14ac:dyDescent="0.35">
      <c r="B170" s="56">
        <f t="shared" si="95"/>
        <v>1</v>
      </c>
      <c r="C170" s="4" t="s">
        <v>69</v>
      </c>
      <c r="D170">
        <v>10</v>
      </c>
      <c r="E170" s="19">
        <f>R33</f>
        <v>10</v>
      </c>
      <c r="F170" s="25">
        <f>I170/H170</f>
        <v>0.3125</v>
      </c>
      <c r="G170" s="120" t="s">
        <v>75</v>
      </c>
      <c r="H170">
        <v>12</v>
      </c>
      <c r="I170" s="26">
        <f>R87</f>
        <v>3.75</v>
      </c>
      <c r="K170" s="25">
        <v>3</v>
      </c>
      <c r="L170" s="120" t="s">
        <v>245</v>
      </c>
      <c r="M170" s="127"/>
      <c r="N170" s="41" t="s">
        <v>79</v>
      </c>
      <c r="O170" s="179" t="s">
        <v>81</v>
      </c>
      <c r="P170" s="179" t="s">
        <v>80</v>
      </c>
      <c r="Q170" s="125">
        <f>T132</f>
        <v>8.3703124999999989E-2</v>
      </c>
    </row>
    <row r="171" spans="1:23" x14ac:dyDescent="0.35">
      <c r="B171" s="56">
        <f t="shared" si="95"/>
        <v>0.73863636363636365</v>
      </c>
      <c r="C171" s="4" t="s">
        <v>70</v>
      </c>
      <c r="D171">
        <v>11</v>
      </c>
      <c r="E171" s="19">
        <f>R41</f>
        <v>8.125</v>
      </c>
      <c r="F171" s="25">
        <f>I171/H171</f>
        <v>5.4274531249999995</v>
      </c>
      <c r="G171" s="120" t="s">
        <v>87</v>
      </c>
      <c r="H171">
        <v>16</v>
      </c>
      <c r="I171" s="26">
        <f>R137</f>
        <v>86.839249999999993</v>
      </c>
      <c r="K171" s="25">
        <v>4</v>
      </c>
      <c r="L171" s="120" t="s">
        <v>246</v>
      </c>
      <c r="M171" s="127"/>
      <c r="N171" s="41" t="s">
        <v>79</v>
      </c>
      <c r="O171" s="179" t="s">
        <v>250</v>
      </c>
      <c r="P171" s="179" t="s">
        <v>80</v>
      </c>
      <c r="Q171" s="125">
        <f>T92+T93</f>
        <v>0.375</v>
      </c>
    </row>
    <row r="172" spans="1:23" x14ac:dyDescent="0.35">
      <c r="B172" s="56">
        <f>E172/D172</f>
        <v>0.3125</v>
      </c>
      <c r="C172" s="4" t="s">
        <v>71</v>
      </c>
      <c r="D172">
        <v>12</v>
      </c>
      <c r="E172" s="19">
        <f>R87</f>
        <v>3.75</v>
      </c>
      <c r="F172" s="25">
        <f>I172/H172</f>
        <v>1.46875</v>
      </c>
      <c r="G172" s="120" t="s">
        <v>88</v>
      </c>
      <c r="H172">
        <v>16</v>
      </c>
      <c r="I172" s="26">
        <f>R157</f>
        <v>23.5</v>
      </c>
      <c r="K172" s="25">
        <v>5</v>
      </c>
      <c r="L172" s="120" t="s">
        <v>247</v>
      </c>
      <c r="N172" s="41" t="s">
        <v>79</v>
      </c>
      <c r="O172" s="179" t="s">
        <v>250</v>
      </c>
      <c r="P172" s="179" t="s">
        <v>80</v>
      </c>
      <c r="Q172" s="125">
        <f>T150+T151</f>
        <v>0.125</v>
      </c>
    </row>
    <row r="173" spans="1:23" x14ac:dyDescent="0.35">
      <c r="B173" s="56">
        <f>E173/D173</f>
        <v>1.0576923076923077</v>
      </c>
      <c r="C173" s="4" t="s">
        <v>72</v>
      </c>
      <c r="D173">
        <v>13</v>
      </c>
      <c r="E173" s="19">
        <f>R65</f>
        <v>13.75</v>
      </c>
      <c r="F173" s="56">
        <v>0</v>
      </c>
      <c r="G173" s="120" t="s">
        <v>89</v>
      </c>
      <c r="I173" s="26">
        <v>0</v>
      </c>
      <c r="K173" s="25">
        <v>6</v>
      </c>
      <c r="L173" s="120" t="s">
        <v>139</v>
      </c>
      <c r="N173" s="41" t="s">
        <v>79</v>
      </c>
      <c r="O173" s="179" t="s">
        <v>92</v>
      </c>
      <c r="P173" s="179" t="s">
        <v>49</v>
      </c>
      <c r="Q173" s="125">
        <f>T91</f>
        <v>0.234375</v>
      </c>
    </row>
    <row r="174" spans="1:23" ht="15" thickBot="1" x14ac:dyDescent="0.4">
      <c r="B174" s="56"/>
      <c r="E174" s="19"/>
      <c r="F174" s="25"/>
      <c r="I174" s="122"/>
      <c r="K174" s="27">
        <v>7</v>
      </c>
      <c r="L174" s="128" t="s">
        <v>266</v>
      </c>
      <c r="M174" s="29"/>
      <c r="N174" s="112" t="s">
        <v>79</v>
      </c>
      <c r="O174" s="180" t="s">
        <v>92</v>
      </c>
      <c r="P174" s="180" t="s">
        <v>49</v>
      </c>
      <c r="Q174" s="178">
        <f>T120+T121</f>
        <v>0.234375</v>
      </c>
      <c r="R174" s="19"/>
    </row>
    <row r="175" spans="1:23" ht="13.25" customHeight="1" thickBot="1" x14ac:dyDescent="0.4">
      <c r="B175" s="27"/>
      <c r="C175" s="28"/>
      <c r="D175" s="29"/>
      <c r="E175" s="119"/>
      <c r="F175" s="27"/>
      <c r="G175" s="29"/>
      <c r="H175" s="29"/>
      <c r="I175" s="30"/>
      <c r="M175" s="41"/>
      <c r="R175" s="19"/>
    </row>
    <row r="176" spans="1:23" s="6" customFormat="1" ht="15" thickBot="1" x14ac:dyDescent="0.4">
      <c r="A176"/>
      <c r="B176" s="31">
        <f>SUM(B168:B175)</f>
        <v>6.1036203379953378</v>
      </c>
      <c r="C176" s="32" t="s">
        <v>40</v>
      </c>
      <c r="D176" s="33" t="s">
        <v>42</v>
      </c>
      <c r="E176" s="34">
        <f>100*B176/B177</f>
        <v>44.012644830767549</v>
      </c>
      <c r="F176" s="31">
        <f>SUM(F168:F175)</f>
        <v>7.7642586805555549</v>
      </c>
      <c r="G176" s="35" t="s">
        <v>41</v>
      </c>
      <c r="H176" s="33" t="s">
        <v>44</v>
      </c>
      <c r="I176" s="58">
        <f>100*F176/B177</f>
        <v>55.987355169232444</v>
      </c>
      <c r="J176"/>
      <c r="K176"/>
      <c r="L176"/>
      <c r="M176" s="41"/>
      <c r="N176" s="124" t="s">
        <v>82</v>
      </c>
      <c r="O176" s="41"/>
      <c r="P176" s="41"/>
      <c r="Q176" s="125">
        <f>SUM(Q168:Q174)</f>
        <v>1.404015625</v>
      </c>
      <c r="R176" s="19"/>
      <c r="U176" s="19"/>
      <c r="V176" s="19"/>
      <c r="W176" s="19"/>
    </row>
    <row r="177" spans="1:23" s="6" customFormat="1" ht="15" thickBot="1" x14ac:dyDescent="0.4">
      <c r="A177"/>
      <c r="B177" s="59">
        <f>B176+F176</f>
        <v>13.867879018550893</v>
      </c>
      <c r="C177" s="32" t="s">
        <v>43</v>
      </c>
      <c r="D177" s="33"/>
      <c r="E177" s="34"/>
      <c r="F177"/>
      <c r="G177"/>
      <c r="H177" s="19"/>
      <c r="I177" s="19"/>
      <c r="J177"/>
      <c r="K177"/>
      <c r="L177"/>
      <c r="M177" s="41"/>
      <c r="N177" s="108" t="s">
        <v>83</v>
      </c>
      <c r="O177" s="109"/>
      <c r="P177" s="109"/>
      <c r="Q177" s="110"/>
      <c r="R177" s="19"/>
      <c r="U177" s="19"/>
      <c r="V177" s="19"/>
      <c r="W177" s="19"/>
    </row>
    <row r="178" spans="1:23" s="6" customFormat="1" ht="15" thickBot="1" x14ac:dyDescent="0.4">
      <c r="A178"/>
      <c r="B178"/>
      <c r="C178" s="4"/>
      <c r="D178"/>
      <c r="E178"/>
      <c r="F178"/>
      <c r="G178"/>
      <c r="H178"/>
      <c r="I178"/>
      <c r="J178"/>
      <c r="K178"/>
      <c r="L178" s="36"/>
      <c r="M178" s="50"/>
      <c r="N178" s="111" t="s">
        <v>84</v>
      </c>
      <c r="O178" s="112"/>
      <c r="P178" s="113"/>
      <c r="Q178" s="132">
        <f>100*Q176/B177</f>
        <v>10.124227526948177</v>
      </c>
      <c r="R178" s="5"/>
      <c r="U178" s="19"/>
      <c r="V178" s="19"/>
      <c r="W178" s="19"/>
    </row>
    <row r="179" spans="1:23" s="6" customFormat="1" x14ac:dyDescent="0.35">
      <c r="A179" t="s">
        <v>97</v>
      </c>
      <c r="B179"/>
      <c r="C179" s="4" t="s">
        <v>99</v>
      </c>
      <c r="D179" t="s">
        <v>104</v>
      </c>
      <c r="E179" t="s">
        <v>105</v>
      </c>
      <c r="F179" t="s">
        <v>47</v>
      </c>
      <c r="G179" t="s">
        <v>110</v>
      </c>
      <c r="H179"/>
      <c r="I179" t="s">
        <v>121</v>
      </c>
      <c r="J179"/>
      <c r="K179"/>
      <c r="L179" s="37"/>
      <c r="M179" s="50"/>
      <c r="N179" s="124" t="s">
        <v>83</v>
      </c>
      <c r="O179" s="41"/>
      <c r="P179" s="41"/>
      <c r="Q179" s="131"/>
      <c r="R179" s="5"/>
      <c r="U179" s="19"/>
      <c r="V179" s="19"/>
      <c r="W179" s="19"/>
    </row>
    <row r="180" spans="1:23" s="6" customFormat="1" ht="15" thickBot="1" x14ac:dyDescent="0.4">
      <c r="A180" t="s">
        <v>26</v>
      </c>
      <c r="B180">
        <v>37</v>
      </c>
      <c r="C180" s="4" t="s">
        <v>100</v>
      </c>
      <c r="D180">
        <v>12</v>
      </c>
      <c r="E180">
        <v>0</v>
      </c>
      <c r="F180">
        <v>1</v>
      </c>
      <c r="G180" t="s">
        <v>112</v>
      </c>
      <c r="H180" s="130">
        <f>D185/B184</f>
        <v>0.63829787234042556</v>
      </c>
      <c r="I180" t="s">
        <v>119</v>
      </c>
      <c r="J180"/>
      <c r="K180"/>
      <c r="L180"/>
      <c r="M180"/>
      <c r="N180" s="111" t="s">
        <v>90</v>
      </c>
      <c r="O180" s="112"/>
      <c r="P180" s="113"/>
      <c r="Q180" s="114">
        <f>100-Q178</f>
        <v>89.875772473051825</v>
      </c>
      <c r="R180" s="5"/>
      <c r="U180" s="19"/>
      <c r="V180" s="19"/>
      <c r="W180" s="19"/>
    </row>
    <row r="181" spans="1:23" s="6" customFormat="1" x14ac:dyDescent="0.35">
      <c r="A181" t="s">
        <v>28</v>
      </c>
      <c r="B181">
        <v>27</v>
      </c>
      <c r="C181" s="4" t="s">
        <v>101</v>
      </c>
      <c r="D181">
        <v>15</v>
      </c>
      <c r="E181">
        <v>2</v>
      </c>
      <c r="F181">
        <v>3</v>
      </c>
      <c r="G181" t="s">
        <v>111</v>
      </c>
      <c r="H181" s="130">
        <f>SUM(D180:E181)*100/B184</f>
        <v>30.851063829787233</v>
      </c>
      <c r="I181" t="s">
        <v>120</v>
      </c>
      <c r="J181"/>
      <c r="K181"/>
      <c r="L181"/>
      <c r="M181"/>
      <c r="N181" s="108" t="s">
        <v>83</v>
      </c>
      <c r="O181" s="109"/>
      <c r="P181" s="109"/>
      <c r="Q181" s="110"/>
      <c r="R181" s="5"/>
      <c r="U181" s="19"/>
      <c r="V181" s="19"/>
      <c r="W181" s="19"/>
    </row>
    <row r="182" spans="1:23" s="6" customFormat="1" ht="15" thickBot="1" x14ac:dyDescent="0.4">
      <c r="A182" t="s">
        <v>29</v>
      </c>
      <c r="B182">
        <v>16</v>
      </c>
      <c r="C182" s="4" t="s">
        <v>102</v>
      </c>
      <c r="D182">
        <v>23</v>
      </c>
      <c r="E182">
        <v>2</v>
      </c>
      <c r="F182">
        <v>0</v>
      </c>
      <c r="G182" t="s">
        <v>116</v>
      </c>
      <c r="H182" s="130">
        <f>SUM(D180:E181)*100/D185</f>
        <v>48.333333333333336</v>
      </c>
      <c r="I182" t="s">
        <v>117</v>
      </c>
      <c r="J182"/>
      <c r="K182"/>
      <c r="L182"/>
      <c r="M182"/>
      <c r="N182" s="111" t="s">
        <v>113</v>
      </c>
      <c r="O182" s="112"/>
      <c r="P182" s="113"/>
      <c r="Q182" s="132">
        <f>(Q176-Q173-Q174)*100/B177</f>
        <v>6.7441143937649484</v>
      </c>
      <c r="R182" s="5"/>
      <c r="U182" s="19"/>
      <c r="V182" s="19"/>
      <c r="W182" s="19"/>
    </row>
    <row r="183" spans="1:23" s="6" customFormat="1" ht="15" thickBot="1" x14ac:dyDescent="0.4">
      <c r="A183" t="s">
        <v>30</v>
      </c>
      <c r="B183">
        <v>14</v>
      </c>
      <c r="C183" s="4" t="s">
        <v>103</v>
      </c>
      <c r="D183">
        <v>3</v>
      </c>
      <c r="E183">
        <v>1</v>
      </c>
      <c r="F183">
        <v>0</v>
      </c>
      <c r="G183" t="s">
        <v>115</v>
      </c>
      <c r="H183" s="130">
        <f>2*100/D185</f>
        <v>3.3333333333333335</v>
      </c>
      <c r="I183" t="s">
        <v>118</v>
      </c>
      <c r="J183"/>
      <c r="K183"/>
      <c r="L183"/>
      <c r="M183"/>
      <c r="N183" s="115" t="s">
        <v>114</v>
      </c>
      <c r="O183" s="116"/>
      <c r="P183" s="116"/>
      <c r="Q183" s="133">
        <f>Q176-Q173-Q174</f>
        <v>0.93526562499999999</v>
      </c>
      <c r="R183" s="5"/>
      <c r="U183" s="19"/>
      <c r="V183" s="19"/>
      <c r="W183" s="19"/>
    </row>
    <row r="184" spans="1:23" s="6" customFormat="1" x14ac:dyDescent="0.35">
      <c r="A184" t="s">
        <v>98</v>
      </c>
      <c r="B184">
        <f>SUM(B180:B183)</f>
        <v>94</v>
      </c>
      <c r="C184" s="4" t="s">
        <v>107</v>
      </c>
      <c r="D184">
        <f>SUM(D180:D183)</f>
        <v>53</v>
      </c>
      <c r="E184">
        <f>MAX(K168:K176)</f>
        <v>7</v>
      </c>
      <c r="F184"/>
      <c r="G184"/>
      <c r="H184"/>
      <c r="I184"/>
      <c r="J184"/>
      <c r="K184"/>
      <c r="L184"/>
      <c r="M184"/>
      <c r="N184" s="41"/>
      <c r="O184" s="41"/>
      <c r="P184" s="41"/>
      <c r="Q184" s="41"/>
      <c r="R184" s="5"/>
      <c r="U184" s="19"/>
      <c r="V184" s="19"/>
      <c r="W184" s="19"/>
    </row>
    <row r="185" spans="1:23" s="6" customFormat="1" x14ac:dyDescent="0.35">
      <c r="A185"/>
      <c r="B185"/>
      <c r="C185" s="4" t="s">
        <v>106</v>
      </c>
      <c r="D185">
        <f>D184+E184</f>
        <v>60</v>
      </c>
      <c r="E185"/>
      <c r="F185"/>
      <c r="G185"/>
      <c r="H185"/>
      <c r="I185"/>
      <c r="J185"/>
      <c r="K185"/>
      <c r="L185"/>
      <c r="M185"/>
      <c r="N185" s="41"/>
      <c r="O185" s="41"/>
      <c r="P185" s="41"/>
      <c r="Q185" s="41"/>
      <c r="R185" s="5"/>
      <c r="U185" s="19"/>
      <c r="V185" s="19"/>
      <c r="W185" s="19"/>
    </row>
    <row r="186" spans="1:23" s="6" customFormat="1" x14ac:dyDescent="0.35">
      <c r="A186"/>
      <c r="B186"/>
      <c r="C186" s="129" t="s">
        <v>109</v>
      </c>
      <c r="D186"/>
      <c r="E186" t="s">
        <v>79</v>
      </c>
      <c r="F186" t="s">
        <v>108</v>
      </c>
      <c r="G186"/>
      <c r="H186"/>
      <c r="I186"/>
      <c r="J186"/>
      <c r="K186"/>
      <c r="L186"/>
      <c r="M186"/>
      <c r="N186" s="41"/>
      <c r="O186" s="41"/>
      <c r="P186" s="41"/>
      <c r="Q186" s="41"/>
      <c r="R186" s="5"/>
      <c r="U186" s="19"/>
      <c r="V186" s="19"/>
      <c r="W186" s="19"/>
    </row>
    <row r="187" spans="1:23" s="6" customFormat="1" x14ac:dyDescent="0.35">
      <c r="A187"/>
      <c r="B187"/>
      <c r="C187" s="4"/>
      <c r="D187"/>
      <c r="E187">
        <f>D185-F187</f>
        <v>59</v>
      </c>
      <c r="F187">
        <v>1</v>
      </c>
      <c r="G187"/>
      <c r="H187"/>
      <c r="I187"/>
      <c r="J187"/>
      <c r="K187"/>
      <c r="L187"/>
      <c r="M187"/>
      <c r="N187" s="41"/>
      <c r="O187" s="41"/>
      <c r="P187" s="41"/>
      <c r="Q187" s="41"/>
      <c r="R187" s="5"/>
      <c r="U187" s="19"/>
      <c r="V187" s="19"/>
      <c r="W187" s="19"/>
    </row>
  </sheetData>
  <mergeCells count="40">
    <mergeCell ref="B4:B7"/>
    <mergeCell ref="C4:C7"/>
    <mergeCell ref="D4:D7"/>
    <mergeCell ref="E4:E7"/>
    <mergeCell ref="F4:F7"/>
    <mergeCell ref="B8:U8"/>
    <mergeCell ref="A9:A13"/>
    <mergeCell ref="B9:U9"/>
    <mergeCell ref="M4:M7"/>
    <mergeCell ref="N4:S4"/>
    <mergeCell ref="N5:O5"/>
    <mergeCell ref="P5:Q5"/>
    <mergeCell ref="R5:R6"/>
    <mergeCell ref="S5:S6"/>
    <mergeCell ref="G4:G7"/>
    <mergeCell ref="H4:H7"/>
    <mergeCell ref="I4:I7"/>
    <mergeCell ref="J4:J7"/>
    <mergeCell ref="K4:K7"/>
    <mergeCell ref="L4:L7"/>
    <mergeCell ref="A4:A7"/>
    <mergeCell ref="B88:T88"/>
    <mergeCell ref="A89:A137"/>
    <mergeCell ref="A138:A157"/>
    <mergeCell ref="B138:T138"/>
    <mergeCell ref="B67:T67"/>
    <mergeCell ref="A83:A87"/>
    <mergeCell ref="B83:T83"/>
    <mergeCell ref="A78:A82"/>
    <mergeCell ref="B78:T78"/>
    <mergeCell ref="A21:A24"/>
    <mergeCell ref="B21:T21"/>
    <mergeCell ref="B25:T25"/>
    <mergeCell ref="A26:A33"/>
    <mergeCell ref="A34:A41"/>
    <mergeCell ref="B34:T34"/>
    <mergeCell ref="A42:A55"/>
    <mergeCell ref="B42:T42"/>
    <mergeCell ref="A56:A65"/>
    <mergeCell ref="B56:T56"/>
  </mergeCells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35EA-793B-44E8-A3FD-65EC3301E814}">
  <dimension ref="B3:G11"/>
  <sheetViews>
    <sheetView workbookViewId="0">
      <selection activeCell="E25" sqref="E25"/>
    </sheetView>
  </sheetViews>
  <sheetFormatPr defaultRowHeight="14.5" x14ac:dyDescent="0.35"/>
  <sheetData>
    <row r="3" spans="2:7" x14ac:dyDescent="0.35">
      <c r="C3" t="s">
        <v>237</v>
      </c>
      <c r="D3" t="s">
        <v>238</v>
      </c>
      <c r="E3" t="s">
        <v>239</v>
      </c>
      <c r="F3" t="s">
        <v>240</v>
      </c>
      <c r="G3" t="s">
        <v>241</v>
      </c>
    </row>
    <row r="4" spans="2:7" x14ac:dyDescent="0.35">
      <c r="B4" t="s">
        <v>26</v>
      </c>
      <c r="C4">
        <v>16</v>
      </c>
      <c r="D4">
        <v>14</v>
      </c>
      <c r="E4">
        <v>16</v>
      </c>
      <c r="F4">
        <v>27</v>
      </c>
      <c r="G4">
        <v>37</v>
      </c>
    </row>
    <row r="5" spans="2:7" x14ac:dyDescent="0.35">
      <c r="B5" t="s">
        <v>28</v>
      </c>
      <c r="C5">
        <v>26</v>
      </c>
      <c r="D5">
        <v>12</v>
      </c>
      <c r="E5">
        <v>14</v>
      </c>
      <c r="F5">
        <v>16</v>
      </c>
      <c r="G5">
        <v>27</v>
      </c>
    </row>
    <row r="6" spans="2:7" x14ac:dyDescent="0.35">
      <c r="B6" t="s">
        <v>29</v>
      </c>
      <c r="C6">
        <v>13</v>
      </c>
      <c r="D6">
        <v>24</v>
      </c>
      <c r="E6">
        <v>13</v>
      </c>
      <c r="F6">
        <v>12</v>
      </c>
      <c r="G6">
        <v>16</v>
      </c>
    </row>
    <row r="7" spans="2:7" x14ac:dyDescent="0.35">
      <c r="B7" t="s">
        <v>30</v>
      </c>
      <c r="C7">
        <v>18</v>
      </c>
      <c r="D7">
        <v>20</v>
      </c>
      <c r="E7">
        <v>26</v>
      </c>
      <c r="F7">
        <v>15</v>
      </c>
      <c r="G7">
        <v>14</v>
      </c>
    </row>
    <row r="9" spans="2:7" x14ac:dyDescent="0.35">
      <c r="C9" t="s">
        <v>237</v>
      </c>
      <c r="D9" t="s">
        <v>238</v>
      </c>
      <c r="E9" t="s">
        <v>239</v>
      </c>
      <c r="F9" t="s">
        <v>240</v>
      </c>
      <c r="G9" t="s">
        <v>241</v>
      </c>
    </row>
    <row r="10" spans="2:7" x14ac:dyDescent="0.35">
      <c r="B10" t="s">
        <v>243</v>
      </c>
      <c r="C10">
        <v>8</v>
      </c>
      <c r="D10">
        <v>15</v>
      </c>
      <c r="E10">
        <v>22</v>
      </c>
      <c r="F10">
        <v>13</v>
      </c>
      <c r="G10">
        <v>13</v>
      </c>
    </row>
    <row r="11" spans="2:7" x14ac:dyDescent="0.35">
      <c r="B11" t="s">
        <v>244</v>
      </c>
      <c r="C11" s="150">
        <f>C10/C7</f>
        <v>0.44444444444444442</v>
      </c>
      <c r="D11" s="150">
        <f>D10/D7</f>
        <v>0.75</v>
      </c>
      <c r="E11" s="150">
        <f>E10/E7</f>
        <v>0.84615384615384615</v>
      </c>
      <c r="F11" s="150">
        <f>F10/F7</f>
        <v>0.8666666666666667</v>
      </c>
      <c r="G11" s="150">
        <f>G10/G7</f>
        <v>0.9285714285714286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Stat_functii_virtual</vt:lpstr>
      <vt:lpstr>studenti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DRAGOS ALEXANDRU APOSTOL (99906)</cp:lastModifiedBy>
  <cp:lastPrinted>2016-06-16T04:43:32Z</cp:lastPrinted>
  <dcterms:created xsi:type="dcterms:W3CDTF">2015-01-23T19:34:42Z</dcterms:created>
  <dcterms:modified xsi:type="dcterms:W3CDTF">2025-06-15T22:49:03Z</dcterms:modified>
</cp:coreProperties>
</file>